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ОБЩАЯ\АГРЫЗ\МЕНЮ АГРЫЗ 2025\Меню сад 4 Агрыз\Меню с 01.02.25\МЕНЮ ЛЕТО с 1.06.25\"/>
    </mc:Choice>
  </mc:AlternateContent>
  <xr:revisionPtr revIDLastSave="0" documentId="13_ncr:1_{79B33B2C-36B9-4D58-B8B7-5F8FE8C9FC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Ясли с 1-3 лет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'Ясли с 1-3 лет'!$A$10</definedName>
    <definedName name="Физ_Норма">Dop!$B$4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6" i="1" l="1"/>
  <c r="D293" i="1"/>
  <c r="D263" i="1"/>
  <c r="D234" i="1"/>
  <c r="D177" i="1"/>
  <c r="D116" i="1"/>
  <c r="D28" i="1"/>
  <c r="D206" i="1" l="1"/>
  <c r="D145" i="1"/>
  <c r="D58" i="1"/>
  <c r="D148" i="1"/>
  <c r="D100" i="1"/>
  <c r="D296" i="1"/>
  <c r="D306" i="1"/>
  <c r="D235" i="1"/>
  <c r="CI162" i="1"/>
  <c r="CH162" i="1"/>
  <c r="CG162" i="1"/>
  <c r="CF162" i="1"/>
  <c r="CE162" i="1"/>
  <c r="CD162" i="1"/>
  <c r="CC162" i="1"/>
  <c r="CB162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57" i="1"/>
  <c r="CI45" i="1"/>
  <c r="CH45" i="1"/>
  <c r="CG45" i="1"/>
  <c r="CF45" i="1"/>
  <c r="CE45" i="1"/>
  <c r="CD45" i="1"/>
  <c r="CC45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0" i="1"/>
  <c r="CI310" i="1"/>
  <c r="CH310" i="1"/>
  <c r="CG310" i="1"/>
  <c r="CF310" i="1"/>
  <c r="CE310" i="1"/>
  <c r="CD310" i="1"/>
  <c r="CC310" i="1"/>
  <c r="CB310" i="1"/>
  <c r="CA310" i="1"/>
  <c r="BZ310" i="1"/>
  <c r="BY310" i="1"/>
  <c r="BX310" i="1"/>
  <c r="BW310" i="1"/>
  <c r="BV310" i="1"/>
  <c r="BU310" i="1"/>
  <c r="BT310" i="1"/>
  <c r="BS310" i="1"/>
  <c r="BR310" i="1"/>
  <c r="BQ310" i="1"/>
  <c r="BP310" i="1"/>
  <c r="BO310" i="1"/>
  <c r="BN310" i="1"/>
  <c r="BM310" i="1"/>
  <c r="BL310" i="1"/>
  <c r="BK310" i="1"/>
  <c r="BJ310" i="1"/>
  <c r="BI310" i="1"/>
  <c r="BH310" i="1"/>
  <c r="BG310" i="1"/>
  <c r="BF310" i="1"/>
  <c r="BE310" i="1"/>
  <c r="BD310" i="1"/>
  <c r="BC310" i="1"/>
  <c r="BB310" i="1"/>
  <c r="BA310" i="1"/>
  <c r="AZ310" i="1"/>
  <c r="AY310" i="1"/>
  <c r="AX310" i="1"/>
  <c r="AW310" i="1"/>
  <c r="AV310" i="1"/>
  <c r="AU310" i="1"/>
  <c r="AT310" i="1"/>
  <c r="AS310" i="1"/>
  <c r="AR310" i="1"/>
  <c r="AQ310" i="1"/>
  <c r="AP310" i="1"/>
  <c r="AO310" i="1"/>
  <c r="AN310" i="1"/>
  <c r="AM310" i="1"/>
  <c r="AL310" i="1"/>
  <c r="AK310" i="1"/>
  <c r="AJ310" i="1"/>
  <c r="AI310" i="1"/>
  <c r="AH310" i="1"/>
  <c r="AG310" i="1"/>
  <c r="AF310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CI303" i="1"/>
  <c r="CH303" i="1"/>
  <c r="CG303" i="1"/>
  <c r="CF303" i="1"/>
  <c r="CE303" i="1"/>
  <c r="CD303" i="1"/>
  <c r="CC303" i="1"/>
  <c r="CB303" i="1"/>
  <c r="CA303" i="1"/>
  <c r="BZ303" i="1"/>
  <c r="BY303" i="1"/>
  <c r="BX303" i="1"/>
  <c r="BW303" i="1"/>
  <c r="BV303" i="1"/>
  <c r="BU303" i="1"/>
  <c r="BT303" i="1"/>
  <c r="BS303" i="1"/>
  <c r="BR303" i="1"/>
  <c r="BQ303" i="1"/>
  <c r="BP303" i="1"/>
  <c r="BO303" i="1"/>
  <c r="BN303" i="1"/>
  <c r="BM303" i="1"/>
  <c r="BL303" i="1"/>
  <c r="BK303" i="1"/>
  <c r="BJ303" i="1"/>
  <c r="BI303" i="1"/>
  <c r="BH303" i="1"/>
  <c r="BG303" i="1"/>
  <c r="BF303" i="1"/>
  <c r="BE303" i="1"/>
  <c r="BD303" i="1"/>
  <c r="BC303" i="1"/>
  <c r="BB303" i="1"/>
  <c r="BA303" i="1"/>
  <c r="AZ303" i="1"/>
  <c r="AY303" i="1"/>
  <c r="AX303" i="1"/>
  <c r="AW303" i="1"/>
  <c r="AV303" i="1"/>
  <c r="AU303" i="1"/>
  <c r="AT303" i="1"/>
  <c r="AS303" i="1"/>
  <c r="AR303" i="1"/>
  <c r="AQ303" i="1"/>
  <c r="AP303" i="1"/>
  <c r="AO303" i="1"/>
  <c r="AN303" i="1"/>
  <c r="AM303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5" i="1"/>
  <c r="D308" i="1"/>
  <c r="D309" i="1"/>
  <c r="D307" i="1"/>
  <c r="CI279" i="1"/>
  <c r="CH279" i="1"/>
  <c r="CG279" i="1"/>
  <c r="CF279" i="1"/>
  <c r="CE279" i="1"/>
  <c r="CD279" i="1"/>
  <c r="CC279" i="1"/>
  <c r="CB279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BO279" i="1"/>
  <c r="BN279" i="1"/>
  <c r="BM279" i="1"/>
  <c r="BL279" i="1"/>
  <c r="BK279" i="1"/>
  <c r="BJ279" i="1"/>
  <c r="BI279" i="1"/>
  <c r="BH279" i="1"/>
  <c r="BG279" i="1"/>
  <c r="BF279" i="1"/>
  <c r="BE279" i="1"/>
  <c r="BD279" i="1"/>
  <c r="BC279" i="1"/>
  <c r="BB279" i="1"/>
  <c r="BA279" i="1"/>
  <c r="AZ279" i="1"/>
  <c r="AY279" i="1"/>
  <c r="AX279" i="1"/>
  <c r="AW279" i="1"/>
  <c r="AV279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I279" i="1"/>
  <c r="AH279" i="1"/>
  <c r="AG279" i="1"/>
  <c r="AF279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5" i="1"/>
  <c r="CI273" i="1"/>
  <c r="CH273" i="1"/>
  <c r="CG273" i="1"/>
  <c r="CF273" i="1"/>
  <c r="CE273" i="1"/>
  <c r="CD273" i="1"/>
  <c r="CC273" i="1"/>
  <c r="CB273" i="1"/>
  <c r="CA273" i="1"/>
  <c r="BZ273" i="1"/>
  <c r="BY273" i="1"/>
  <c r="BX273" i="1"/>
  <c r="BW273" i="1"/>
  <c r="BV273" i="1"/>
  <c r="BU273" i="1"/>
  <c r="BT273" i="1"/>
  <c r="BS273" i="1"/>
  <c r="BR273" i="1"/>
  <c r="BQ273" i="1"/>
  <c r="BP273" i="1"/>
  <c r="BO273" i="1"/>
  <c r="BN273" i="1"/>
  <c r="BM273" i="1"/>
  <c r="BL273" i="1"/>
  <c r="BK273" i="1"/>
  <c r="BJ273" i="1"/>
  <c r="BI273" i="1"/>
  <c r="BH273" i="1"/>
  <c r="BG273" i="1"/>
  <c r="BF273" i="1"/>
  <c r="BE273" i="1"/>
  <c r="BD273" i="1"/>
  <c r="BC273" i="1"/>
  <c r="BB273" i="1"/>
  <c r="BA273" i="1"/>
  <c r="AZ273" i="1"/>
  <c r="AY273" i="1"/>
  <c r="AX273" i="1"/>
  <c r="AW273" i="1"/>
  <c r="AV273" i="1"/>
  <c r="AU273" i="1"/>
  <c r="AT273" i="1"/>
  <c r="AS273" i="1"/>
  <c r="AR273" i="1"/>
  <c r="AQ273" i="1"/>
  <c r="AP273" i="1"/>
  <c r="AO273" i="1"/>
  <c r="AN273" i="1"/>
  <c r="AM273" i="1"/>
  <c r="AL273" i="1"/>
  <c r="AK273" i="1"/>
  <c r="AJ273" i="1"/>
  <c r="AI273" i="1"/>
  <c r="AH273" i="1"/>
  <c r="AG273" i="1"/>
  <c r="AF273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A271" i="1"/>
  <c r="D290" i="1"/>
  <c r="A290" i="1"/>
  <c r="D260" i="1"/>
  <c r="A260" i="1"/>
  <c r="D278" i="1"/>
  <c r="D277" i="1"/>
  <c r="D276" i="1"/>
  <c r="A276" i="1"/>
  <c r="A274" i="1"/>
  <c r="CI250" i="1"/>
  <c r="CH250" i="1"/>
  <c r="CG250" i="1"/>
  <c r="CF250" i="1"/>
  <c r="CE250" i="1"/>
  <c r="CD250" i="1"/>
  <c r="CC250" i="1"/>
  <c r="CB250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BO250" i="1"/>
  <c r="BN250" i="1"/>
  <c r="BM250" i="1"/>
  <c r="BL250" i="1"/>
  <c r="BK250" i="1"/>
  <c r="BJ250" i="1"/>
  <c r="BI250" i="1"/>
  <c r="BH250" i="1"/>
  <c r="BG250" i="1"/>
  <c r="BF250" i="1"/>
  <c r="BE250" i="1"/>
  <c r="BD250" i="1"/>
  <c r="BC250" i="1"/>
  <c r="BB250" i="1"/>
  <c r="BA250" i="1"/>
  <c r="AZ250" i="1"/>
  <c r="AY250" i="1"/>
  <c r="AX250" i="1"/>
  <c r="AW250" i="1"/>
  <c r="AV250" i="1"/>
  <c r="AU250" i="1"/>
  <c r="AT250" i="1"/>
  <c r="AS250" i="1"/>
  <c r="AR250" i="1"/>
  <c r="AQ250" i="1"/>
  <c r="AP250" i="1"/>
  <c r="AO250" i="1"/>
  <c r="AN250" i="1"/>
  <c r="AM250" i="1"/>
  <c r="AL250" i="1"/>
  <c r="AK250" i="1"/>
  <c r="AJ250" i="1"/>
  <c r="AI250" i="1"/>
  <c r="AH250" i="1"/>
  <c r="AG250" i="1"/>
  <c r="AF250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48" i="1"/>
  <c r="CI244" i="1"/>
  <c r="CH244" i="1"/>
  <c r="CG244" i="1"/>
  <c r="CF244" i="1"/>
  <c r="CE244" i="1"/>
  <c r="CD244" i="1"/>
  <c r="CC244" i="1"/>
  <c r="CB244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BO244" i="1"/>
  <c r="BN244" i="1"/>
  <c r="BM244" i="1"/>
  <c r="BL244" i="1"/>
  <c r="BK244" i="1"/>
  <c r="BJ244" i="1"/>
  <c r="BI244" i="1"/>
  <c r="BH244" i="1"/>
  <c r="BG244" i="1"/>
  <c r="BF244" i="1"/>
  <c r="BE244" i="1"/>
  <c r="BD244" i="1"/>
  <c r="BC244" i="1"/>
  <c r="BB244" i="1"/>
  <c r="BA244" i="1"/>
  <c r="AZ244" i="1"/>
  <c r="AY244" i="1"/>
  <c r="AX244" i="1"/>
  <c r="AW244" i="1"/>
  <c r="AV244" i="1"/>
  <c r="AU244" i="1"/>
  <c r="AT244" i="1"/>
  <c r="AS244" i="1"/>
  <c r="AR244" i="1"/>
  <c r="AQ244" i="1"/>
  <c r="AP244" i="1"/>
  <c r="AO244" i="1"/>
  <c r="AN244" i="1"/>
  <c r="AM244" i="1"/>
  <c r="AL244" i="1"/>
  <c r="AK244" i="1"/>
  <c r="AJ244" i="1"/>
  <c r="AI244" i="1"/>
  <c r="AH244" i="1"/>
  <c r="AG244" i="1"/>
  <c r="AF244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A242" i="1"/>
  <c r="D246" i="1"/>
  <c r="D231" i="1"/>
  <c r="A231" i="1"/>
  <c r="D249" i="1"/>
  <c r="D247" i="1"/>
  <c r="A247" i="1"/>
  <c r="CI221" i="1"/>
  <c r="CH221" i="1"/>
  <c r="CG221" i="1"/>
  <c r="CF221" i="1"/>
  <c r="CE221" i="1"/>
  <c r="CD221" i="1"/>
  <c r="CC221" i="1"/>
  <c r="CB221" i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BO221" i="1"/>
  <c r="BN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CI215" i="1"/>
  <c r="CH215" i="1"/>
  <c r="CG215" i="1"/>
  <c r="CF215" i="1"/>
  <c r="CE215" i="1"/>
  <c r="CD215" i="1"/>
  <c r="CC215" i="1"/>
  <c r="CB215" i="1"/>
  <c r="CA215" i="1"/>
  <c r="BZ215" i="1"/>
  <c r="BY215" i="1"/>
  <c r="BX215" i="1"/>
  <c r="BW215" i="1"/>
  <c r="BV215" i="1"/>
  <c r="BU215" i="1"/>
  <c r="BT215" i="1"/>
  <c r="BS215" i="1"/>
  <c r="BR215" i="1"/>
  <c r="BQ215" i="1"/>
  <c r="BP215" i="1"/>
  <c r="BO215" i="1"/>
  <c r="BN215" i="1"/>
  <c r="BM215" i="1"/>
  <c r="BL215" i="1"/>
  <c r="BK215" i="1"/>
  <c r="BJ215" i="1"/>
  <c r="BI215" i="1"/>
  <c r="BH215" i="1"/>
  <c r="BG215" i="1"/>
  <c r="BF215" i="1"/>
  <c r="BE215" i="1"/>
  <c r="BD215" i="1"/>
  <c r="BC215" i="1"/>
  <c r="BB215" i="1"/>
  <c r="BA215" i="1"/>
  <c r="AZ215" i="1"/>
  <c r="AY215" i="1"/>
  <c r="AX215" i="1"/>
  <c r="AW215" i="1"/>
  <c r="AV215" i="1"/>
  <c r="AU215" i="1"/>
  <c r="AT215" i="1"/>
  <c r="AS215" i="1"/>
  <c r="AR215" i="1"/>
  <c r="AQ215" i="1"/>
  <c r="AP215" i="1"/>
  <c r="AO215" i="1"/>
  <c r="AN215" i="1"/>
  <c r="AM215" i="1"/>
  <c r="AL215" i="1"/>
  <c r="AK215" i="1"/>
  <c r="AJ215" i="1"/>
  <c r="AI215" i="1"/>
  <c r="AH215" i="1"/>
  <c r="AG215" i="1"/>
  <c r="AF215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8" i="1"/>
  <c r="D203" i="1"/>
  <c r="A203" i="1"/>
  <c r="D220" i="1"/>
  <c r="D219" i="1"/>
  <c r="D217" i="1"/>
  <c r="CI193" i="1"/>
  <c r="CH193" i="1"/>
  <c r="CG193" i="1"/>
  <c r="CF193" i="1"/>
  <c r="CE193" i="1"/>
  <c r="CD193" i="1"/>
  <c r="CC193" i="1"/>
  <c r="CB193" i="1"/>
  <c r="CA193" i="1"/>
  <c r="BZ193" i="1"/>
  <c r="BY193" i="1"/>
  <c r="BX193" i="1"/>
  <c r="BW193" i="1"/>
  <c r="BV193" i="1"/>
  <c r="BU193" i="1"/>
  <c r="BT193" i="1"/>
  <c r="BS193" i="1"/>
  <c r="BR193" i="1"/>
  <c r="BQ193" i="1"/>
  <c r="BP193" i="1"/>
  <c r="BO193" i="1"/>
  <c r="BN193" i="1"/>
  <c r="BM193" i="1"/>
  <c r="BL193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K193" i="1"/>
  <c r="AJ193" i="1"/>
  <c r="AI193" i="1"/>
  <c r="AH193" i="1"/>
  <c r="AG193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CI187" i="1"/>
  <c r="CH187" i="1"/>
  <c r="CG187" i="1"/>
  <c r="CF187" i="1"/>
  <c r="CE187" i="1"/>
  <c r="CD187" i="1"/>
  <c r="CC187" i="1"/>
  <c r="CB187" i="1"/>
  <c r="CA187" i="1"/>
  <c r="BZ187" i="1"/>
  <c r="BY187" i="1"/>
  <c r="BX187" i="1"/>
  <c r="BW187" i="1"/>
  <c r="BV187" i="1"/>
  <c r="BU187" i="1"/>
  <c r="BT187" i="1"/>
  <c r="BS187" i="1"/>
  <c r="BR187" i="1"/>
  <c r="BQ187" i="1"/>
  <c r="BP187" i="1"/>
  <c r="BO187" i="1"/>
  <c r="BN187" i="1"/>
  <c r="BM187" i="1"/>
  <c r="BL187" i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AX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I187" i="1"/>
  <c r="AH187" i="1"/>
  <c r="AG187" i="1"/>
  <c r="AF187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A185" i="1"/>
  <c r="D171" i="1"/>
  <c r="D174" i="1"/>
  <c r="A174" i="1"/>
  <c r="D192" i="1"/>
  <c r="D191" i="1"/>
  <c r="D190" i="1"/>
  <c r="D189" i="1"/>
  <c r="CI155" i="1"/>
  <c r="CH155" i="1"/>
  <c r="CG155" i="1"/>
  <c r="CF155" i="1"/>
  <c r="CE155" i="1"/>
  <c r="CD155" i="1"/>
  <c r="CC155" i="1"/>
  <c r="CB155" i="1"/>
  <c r="CA155" i="1"/>
  <c r="BZ155" i="1"/>
  <c r="BY155" i="1"/>
  <c r="BX155" i="1"/>
  <c r="BW155" i="1"/>
  <c r="BV155" i="1"/>
  <c r="BU155" i="1"/>
  <c r="BT155" i="1"/>
  <c r="BS155" i="1"/>
  <c r="BR155" i="1"/>
  <c r="BQ155" i="1"/>
  <c r="BP155" i="1"/>
  <c r="BO155" i="1"/>
  <c r="BN155" i="1"/>
  <c r="BM155" i="1"/>
  <c r="BL155" i="1"/>
  <c r="BK155" i="1"/>
  <c r="BJ155" i="1"/>
  <c r="BI155" i="1"/>
  <c r="BH155" i="1"/>
  <c r="BG155" i="1"/>
  <c r="BF155" i="1"/>
  <c r="BE155" i="1"/>
  <c r="BD155" i="1"/>
  <c r="BC155" i="1"/>
  <c r="BB155" i="1"/>
  <c r="BA155" i="1"/>
  <c r="AZ155" i="1"/>
  <c r="AY155" i="1"/>
  <c r="AX155" i="1"/>
  <c r="AW155" i="1"/>
  <c r="AV155" i="1"/>
  <c r="AU155" i="1"/>
  <c r="AT155" i="1"/>
  <c r="AS155" i="1"/>
  <c r="AR155" i="1"/>
  <c r="AQ155" i="1"/>
  <c r="AP155" i="1"/>
  <c r="AO155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153" i="1"/>
  <c r="D160" i="1"/>
  <c r="D161" i="1"/>
  <c r="D159" i="1"/>
  <c r="D158" i="1"/>
  <c r="CI132" i="1"/>
  <c r="CH132" i="1"/>
  <c r="CG132" i="1"/>
  <c r="CF132" i="1"/>
  <c r="CE132" i="1"/>
  <c r="CD132" i="1"/>
  <c r="CC132" i="1"/>
  <c r="CB132" i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BM132" i="1"/>
  <c r="BL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13" i="1"/>
  <c r="A113" i="1"/>
  <c r="D128" i="1"/>
  <c r="D131" i="1"/>
  <c r="A130" i="1"/>
  <c r="D129" i="1"/>
  <c r="A129" i="1"/>
  <c r="CI103" i="1"/>
  <c r="CH103" i="1"/>
  <c r="CG103" i="1"/>
  <c r="CF103" i="1"/>
  <c r="CE103" i="1"/>
  <c r="CD103" i="1"/>
  <c r="CC103" i="1"/>
  <c r="CB103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CI96" i="1"/>
  <c r="CH96" i="1"/>
  <c r="CG96" i="1"/>
  <c r="CF96" i="1"/>
  <c r="CE96" i="1"/>
  <c r="CD96" i="1"/>
  <c r="CC96" i="1"/>
  <c r="CB96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83" i="1"/>
  <c r="A83" i="1"/>
  <c r="A94" i="1"/>
  <c r="D98" i="1"/>
  <c r="D102" i="1"/>
  <c r="D101" i="1"/>
  <c r="D99" i="1"/>
  <c r="D55" i="1"/>
  <c r="A55" i="1"/>
  <c r="CI73" i="1"/>
  <c r="CH73" i="1"/>
  <c r="CG73" i="1"/>
  <c r="CF73" i="1"/>
  <c r="CE73" i="1"/>
  <c r="CD73" i="1"/>
  <c r="CC73" i="1"/>
  <c r="CB73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69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65" i="1"/>
  <c r="D72" i="1"/>
  <c r="D71" i="1"/>
  <c r="D70" i="1"/>
  <c r="D43" i="1"/>
  <c r="A43" i="1"/>
  <c r="D25" i="1"/>
  <c r="A25" i="1"/>
  <c r="D44" i="1"/>
  <c r="D42" i="1"/>
  <c r="D41" i="1"/>
  <c r="CI299" i="1"/>
  <c r="CH299" i="1"/>
  <c r="CG299" i="1"/>
  <c r="CF299" i="1"/>
  <c r="CE299" i="1"/>
  <c r="CD299" i="1"/>
  <c r="CC299" i="1"/>
  <c r="CB299" i="1"/>
  <c r="CA299" i="1"/>
  <c r="BZ299" i="1"/>
  <c r="BY299" i="1"/>
  <c r="BX299" i="1"/>
  <c r="BW299" i="1"/>
  <c r="BV299" i="1"/>
  <c r="BU299" i="1"/>
  <c r="BT299" i="1"/>
  <c r="BS299" i="1"/>
  <c r="BR299" i="1"/>
  <c r="BQ299" i="1"/>
  <c r="BP299" i="1"/>
  <c r="BO299" i="1"/>
  <c r="BN299" i="1"/>
  <c r="BM299" i="1"/>
  <c r="BL299" i="1"/>
  <c r="BK299" i="1"/>
  <c r="BJ299" i="1"/>
  <c r="BI299" i="1"/>
  <c r="BH299" i="1"/>
  <c r="BG299" i="1"/>
  <c r="BF299" i="1"/>
  <c r="BE299" i="1"/>
  <c r="BD299" i="1"/>
  <c r="BC299" i="1"/>
  <c r="BB299" i="1"/>
  <c r="BA299" i="1"/>
  <c r="AZ299" i="1"/>
  <c r="AY299" i="1"/>
  <c r="AX299" i="1"/>
  <c r="AW299" i="1"/>
  <c r="AV299" i="1"/>
  <c r="AU299" i="1"/>
  <c r="AT299" i="1"/>
  <c r="AS299" i="1"/>
  <c r="AR299" i="1"/>
  <c r="AQ299" i="1"/>
  <c r="AP299" i="1"/>
  <c r="AO299" i="1"/>
  <c r="AN299" i="1"/>
  <c r="AM299" i="1"/>
  <c r="AL299" i="1"/>
  <c r="AK299" i="1"/>
  <c r="AJ299" i="1"/>
  <c r="AI299" i="1"/>
  <c r="AH299" i="1"/>
  <c r="AG299" i="1"/>
  <c r="AF299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E299" i="1"/>
  <c r="CI288" i="1"/>
  <c r="CH288" i="1"/>
  <c r="CG288" i="1"/>
  <c r="CF288" i="1"/>
  <c r="CE288" i="1"/>
  <c r="CD288" i="1"/>
  <c r="CC288" i="1"/>
  <c r="CB288" i="1"/>
  <c r="CA288" i="1"/>
  <c r="BZ288" i="1"/>
  <c r="BY288" i="1"/>
  <c r="BX288" i="1"/>
  <c r="BW288" i="1"/>
  <c r="BV288" i="1"/>
  <c r="BU288" i="1"/>
  <c r="BT288" i="1"/>
  <c r="BS288" i="1"/>
  <c r="BR288" i="1"/>
  <c r="BQ288" i="1"/>
  <c r="BP288" i="1"/>
  <c r="BO288" i="1"/>
  <c r="BN288" i="1"/>
  <c r="BM288" i="1"/>
  <c r="BL288" i="1"/>
  <c r="BK288" i="1"/>
  <c r="BJ288" i="1"/>
  <c r="BI288" i="1"/>
  <c r="BH288" i="1"/>
  <c r="BG288" i="1"/>
  <c r="BF288" i="1"/>
  <c r="BE288" i="1"/>
  <c r="BD288" i="1"/>
  <c r="BC288" i="1"/>
  <c r="BB288" i="1"/>
  <c r="BA288" i="1"/>
  <c r="AZ288" i="1"/>
  <c r="AY288" i="1"/>
  <c r="AX288" i="1"/>
  <c r="AW288" i="1"/>
  <c r="AV288" i="1"/>
  <c r="AU288" i="1"/>
  <c r="AT288" i="1"/>
  <c r="AS288" i="1"/>
  <c r="AR288" i="1"/>
  <c r="AQ288" i="1"/>
  <c r="AP288" i="1"/>
  <c r="AO288" i="1"/>
  <c r="AN288" i="1"/>
  <c r="AM288" i="1"/>
  <c r="AL288" i="1"/>
  <c r="AK288" i="1"/>
  <c r="AJ288" i="1"/>
  <c r="AI288" i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E288" i="1"/>
  <c r="D284" i="1"/>
  <c r="H311" i="1" l="1"/>
  <c r="T311" i="1"/>
  <c r="AF311" i="1"/>
  <c r="AR311" i="1"/>
  <c r="BD311" i="1"/>
  <c r="BP311" i="1"/>
  <c r="CB311" i="1"/>
  <c r="BS311" i="1"/>
  <c r="AU311" i="1"/>
  <c r="W311" i="1"/>
  <c r="K311" i="1"/>
  <c r="CH311" i="1"/>
  <c r="BG311" i="1"/>
  <c r="AI311" i="1"/>
  <c r="P311" i="1"/>
  <c r="E311" i="1"/>
  <c r="R311" i="1"/>
  <c r="AD311" i="1"/>
  <c r="AP311" i="1"/>
  <c r="BB311" i="1"/>
  <c r="BN311" i="1"/>
  <c r="BZ311" i="1"/>
  <c r="AN311" i="1"/>
  <c r="BX311" i="1"/>
  <c r="U311" i="1"/>
  <c r="AS311" i="1"/>
  <c r="CC311" i="1"/>
  <c r="AZ311" i="1"/>
  <c r="I311" i="1"/>
  <c r="AG311" i="1"/>
  <c r="BE311" i="1"/>
  <c r="BQ311" i="1"/>
  <c r="BL311" i="1"/>
  <c r="X311" i="1"/>
  <c r="AJ311" i="1"/>
  <c r="BH311" i="1"/>
  <c r="BT311" i="1"/>
  <c r="CF311" i="1"/>
  <c r="L311" i="1"/>
  <c r="AV311" i="1"/>
  <c r="O311" i="1"/>
  <c r="AA311" i="1"/>
  <c r="AM311" i="1"/>
  <c r="AY311" i="1"/>
  <c r="BK311" i="1"/>
  <c r="BW311" i="1"/>
  <c r="CI311" i="1"/>
  <c r="Q311" i="1"/>
  <c r="AC311" i="1"/>
  <c r="AO311" i="1"/>
  <c r="BA311" i="1"/>
  <c r="BM311" i="1"/>
  <c r="BY311" i="1"/>
  <c r="AB311" i="1"/>
  <c r="N311" i="1"/>
  <c r="Z311" i="1"/>
  <c r="AL311" i="1"/>
  <c r="AX311" i="1"/>
  <c r="BJ311" i="1"/>
  <c r="BV311" i="1"/>
  <c r="G311" i="1"/>
  <c r="S311" i="1"/>
  <c r="AE311" i="1"/>
  <c r="AQ311" i="1"/>
  <c r="BC311" i="1"/>
  <c r="BO311" i="1"/>
  <c r="CA311" i="1"/>
  <c r="J311" i="1"/>
  <c r="AH311" i="1"/>
  <c r="AT311" i="1"/>
  <c r="BF311" i="1"/>
  <c r="BR311" i="1"/>
  <c r="CD311" i="1"/>
  <c r="CE311" i="1"/>
  <c r="V311" i="1"/>
  <c r="M311" i="1"/>
  <c r="Y311" i="1"/>
  <c r="AK311" i="1"/>
  <c r="AW311" i="1"/>
  <c r="BI311" i="1"/>
  <c r="BU311" i="1"/>
  <c r="CG311" i="1"/>
  <c r="CI269" i="1"/>
  <c r="CH269" i="1"/>
  <c r="CG269" i="1"/>
  <c r="CF269" i="1"/>
  <c r="CE269" i="1"/>
  <c r="CD269" i="1"/>
  <c r="CC269" i="1"/>
  <c r="CB269" i="1"/>
  <c r="CA269" i="1"/>
  <c r="BZ269" i="1"/>
  <c r="BY269" i="1"/>
  <c r="BX269" i="1"/>
  <c r="BW269" i="1"/>
  <c r="BV269" i="1"/>
  <c r="BU269" i="1"/>
  <c r="BT269" i="1"/>
  <c r="BS269" i="1"/>
  <c r="BR269" i="1"/>
  <c r="BQ269" i="1"/>
  <c r="BP269" i="1"/>
  <c r="BO269" i="1"/>
  <c r="BN269" i="1"/>
  <c r="BM269" i="1"/>
  <c r="BL269" i="1"/>
  <c r="BK269" i="1"/>
  <c r="BJ269" i="1"/>
  <c r="BI269" i="1"/>
  <c r="BH269" i="1"/>
  <c r="BG269" i="1"/>
  <c r="BF269" i="1"/>
  <c r="BE269" i="1"/>
  <c r="BD269" i="1"/>
  <c r="BC269" i="1"/>
  <c r="BB269" i="1"/>
  <c r="BA269" i="1"/>
  <c r="AZ269" i="1"/>
  <c r="AY269" i="1"/>
  <c r="AX269" i="1"/>
  <c r="AW269" i="1"/>
  <c r="AV269" i="1"/>
  <c r="AU269" i="1"/>
  <c r="AT269" i="1"/>
  <c r="AS269" i="1"/>
  <c r="AR269" i="1"/>
  <c r="AQ269" i="1"/>
  <c r="AP269" i="1"/>
  <c r="AO269" i="1"/>
  <c r="AN269" i="1"/>
  <c r="AM269" i="1"/>
  <c r="AL269" i="1"/>
  <c r="AK269" i="1"/>
  <c r="AJ269" i="1"/>
  <c r="AI269" i="1"/>
  <c r="AH269" i="1"/>
  <c r="AG269" i="1"/>
  <c r="AF269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E269" i="1"/>
  <c r="CI258" i="1"/>
  <c r="CH258" i="1"/>
  <c r="CG258" i="1"/>
  <c r="CF258" i="1"/>
  <c r="CE258" i="1"/>
  <c r="CD258" i="1"/>
  <c r="CC258" i="1"/>
  <c r="CB258" i="1"/>
  <c r="CA258" i="1"/>
  <c r="BZ258" i="1"/>
  <c r="BY258" i="1"/>
  <c r="BX258" i="1"/>
  <c r="BW258" i="1"/>
  <c r="BV258" i="1"/>
  <c r="BU258" i="1"/>
  <c r="BT258" i="1"/>
  <c r="BS258" i="1"/>
  <c r="BR258" i="1"/>
  <c r="BQ258" i="1"/>
  <c r="BP258" i="1"/>
  <c r="BO258" i="1"/>
  <c r="BN258" i="1"/>
  <c r="BM258" i="1"/>
  <c r="BL258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P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E258" i="1"/>
  <c r="D256" i="1"/>
  <c r="D272" i="1"/>
  <c r="CI240" i="1"/>
  <c r="CH240" i="1"/>
  <c r="CG240" i="1"/>
  <c r="CF240" i="1"/>
  <c r="CE240" i="1"/>
  <c r="CD240" i="1"/>
  <c r="CC240" i="1"/>
  <c r="CB240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BO240" i="1"/>
  <c r="BN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E240" i="1"/>
  <c r="CI229" i="1"/>
  <c r="CH229" i="1"/>
  <c r="CG229" i="1"/>
  <c r="CF229" i="1"/>
  <c r="CE229" i="1"/>
  <c r="CD229" i="1"/>
  <c r="CC229" i="1"/>
  <c r="CB229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BN229" i="1"/>
  <c r="BM229" i="1"/>
  <c r="BL229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E229" i="1"/>
  <c r="D237" i="1"/>
  <c r="CI211" i="1"/>
  <c r="CH211" i="1"/>
  <c r="CG211" i="1"/>
  <c r="CF211" i="1"/>
  <c r="CE211" i="1"/>
  <c r="CD211" i="1"/>
  <c r="CC211" i="1"/>
  <c r="CB211" i="1"/>
  <c r="CA211" i="1"/>
  <c r="BZ211" i="1"/>
  <c r="BY211" i="1"/>
  <c r="BX211" i="1"/>
  <c r="BW211" i="1"/>
  <c r="BV211" i="1"/>
  <c r="BU211" i="1"/>
  <c r="BT211" i="1"/>
  <c r="BS211" i="1"/>
  <c r="BR211" i="1"/>
  <c r="BQ211" i="1"/>
  <c r="BP211" i="1"/>
  <c r="BO211" i="1"/>
  <c r="BN211" i="1"/>
  <c r="BM211" i="1"/>
  <c r="BL211" i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E211" i="1"/>
  <c r="CI201" i="1"/>
  <c r="CH201" i="1"/>
  <c r="CG201" i="1"/>
  <c r="CF201" i="1"/>
  <c r="CE201" i="1"/>
  <c r="CD201" i="1"/>
  <c r="CC201" i="1"/>
  <c r="CB201" i="1"/>
  <c r="CA201" i="1"/>
  <c r="BZ201" i="1"/>
  <c r="BY201" i="1"/>
  <c r="BX201" i="1"/>
  <c r="BW201" i="1"/>
  <c r="BV201" i="1"/>
  <c r="BU201" i="1"/>
  <c r="BT201" i="1"/>
  <c r="BS201" i="1"/>
  <c r="BR201" i="1"/>
  <c r="BQ201" i="1"/>
  <c r="BP201" i="1"/>
  <c r="BO201" i="1"/>
  <c r="BN201" i="1"/>
  <c r="BM201" i="1"/>
  <c r="BL201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E201" i="1"/>
  <c r="D214" i="1"/>
  <c r="CI183" i="1"/>
  <c r="CH183" i="1"/>
  <c r="CG183" i="1"/>
  <c r="CF183" i="1"/>
  <c r="CE183" i="1"/>
  <c r="CD183" i="1"/>
  <c r="CC183" i="1"/>
  <c r="CB183" i="1"/>
  <c r="CA183" i="1"/>
  <c r="BZ183" i="1"/>
  <c r="BY183" i="1"/>
  <c r="BX183" i="1"/>
  <c r="BW183" i="1"/>
  <c r="BV183" i="1"/>
  <c r="BU183" i="1"/>
  <c r="BT183" i="1"/>
  <c r="BS183" i="1"/>
  <c r="BR183" i="1"/>
  <c r="BQ183" i="1"/>
  <c r="BP183" i="1"/>
  <c r="BO183" i="1"/>
  <c r="BN183" i="1"/>
  <c r="BM183" i="1"/>
  <c r="BL183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E183" i="1"/>
  <c r="CI172" i="1"/>
  <c r="CH172" i="1"/>
  <c r="CG172" i="1"/>
  <c r="CF172" i="1"/>
  <c r="CE172" i="1"/>
  <c r="CD172" i="1"/>
  <c r="CC172" i="1"/>
  <c r="CB172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E172" i="1"/>
  <c r="D267" i="1"/>
  <c r="D238" i="1"/>
  <c r="D181" i="1"/>
  <c r="CI151" i="1"/>
  <c r="CH151" i="1"/>
  <c r="CG151" i="1"/>
  <c r="CF151" i="1"/>
  <c r="CE151" i="1"/>
  <c r="CD151" i="1"/>
  <c r="CC151" i="1"/>
  <c r="CB151" i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E151" i="1"/>
  <c r="CI140" i="1"/>
  <c r="CH140" i="1"/>
  <c r="CG140" i="1"/>
  <c r="CF140" i="1"/>
  <c r="CE140" i="1"/>
  <c r="CD140" i="1"/>
  <c r="CC140" i="1"/>
  <c r="CB140" i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BO140" i="1"/>
  <c r="BN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E140" i="1"/>
  <c r="CI126" i="1"/>
  <c r="CH126" i="1"/>
  <c r="CG126" i="1"/>
  <c r="CF126" i="1"/>
  <c r="CE126" i="1"/>
  <c r="CD126" i="1"/>
  <c r="CC126" i="1"/>
  <c r="CB126" i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BN126" i="1"/>
  <c r="BM126" i="1"/>
  <c r="BL126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E126" i="1"/>
  <c r="CI122" i="1"/>
  <c r="CH122" i="1"/>
  <c r="CG122" i="1"/>
  <c r="CF122" i="1"/>
  <c r="CE122" i="1"/>
  <c r="CD122" i="1"/>
  <c r="CC122" i="1"/>
  <c r="CB122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BM122" i="1"/>
  <c r="BL122" i="1"/>
  <c r="BK122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E122" i="1"/>
  <c r="CI111" i="1"/>
  <c r="CH111" i="1"/>
  <c r="CG111" i="1"/>
  <c r="CF111" i="1"/>
  <c r="CE111" i="1"/>
  <c r="CD111" i="1"/>
  <c r="CC111" i="1"/>
  <c r="CB111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E111" i="1"/>
  <c r="D125" i="1"/>
  <c r="D297" i="1"/>
  <c r="D209" i="1"/>
  <c r="D120" i="1"/>
  <c r="D298" i="1"/>
  <c r="D268" i="1"/>
  <c r="D239" i="1"/>
  <c r="D210" i="1"/>
  <c r="D182" i="1"/>
  <c r="D150" i="1"/>
  <c r="D121" i="1"/>
  <c r="D227" i="1"/>
  <c r="D138" i="1"/>
  <c r="D286" i="1"/>
  <c r="A286" i="1"/>
  <c r="D199" i="1"/>
  <c r="A199" i="1"/>
  <c r="D287" i="1"/>
  <c r="D228" i="1"/>
  <c r="D257" i="1"/>
  <c r="A257" i="1"/>
  <c r="D200" i="1"/>
  <c r="A200" i="1"/>
  <c r="D139" i="1"/>
  <c r="A139" i="1"/>
  <c r="D109" i="1"/>
  <c r="A109" i="1"/>
  <c r="D110" i="1"/>
  <c r="CI92" i="1"/>
  <c r="CH92" i="1"/>
  <c r="CG92" i="1"/>
  <c r="CF92" i="1"/>
  <c r="CE92" i="1"/>
  <c r="CD92" i="1"/>
  <c r="CC92" i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E92" i="1"/>
  <c r="CI81" i="1"/>
  <c r="CH81" i="1"/>
  <c r="CG81" i="1"/>
  <c r="CF81" i="1"/>
  <c r="CE81" i="1"/>
  <c r="CD81" i="1"/>
  <c r="CC81" i="1"/>
  <c r="CB81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E81" i="1"/>
  <c r="D80" i="1"/>
  <c r="A80" i="1"/>
  <c r="D91" i="1"/>
  <c r="CI63" i="1"/>
  <c r="CH63" i="1"/>
  <c r="CG63" i="1"/>
  <c r="CF63" i="1"/>
  <c r="CE63" i="1"/>
  <c r="CD63" i="1"/>
  <c r="CC63" i="1"/>
  <c r="CB63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E63" i="1"/>
  <c r="CI53" i="1"/>
  <c r="CH53" i="1"/>
  <c r="CG53" i="1"/>
  <c r="CF53" i="1"/>
  <c r="CE53" i="1"/>
  <c r="CD53" i="1"/>
  <c r="CC53" i="1"/>
  <c r="CB53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E53" i="1"/>
  <c r="D62" i="1"/>
  <c r="CI38" i="1"/>
  <c r="CH38" i="1"/>
  <c r="CG38" i="1"/>
  <c r="CF38" i="1"/>
  <c r="CE38" i="1"/>
  <c r="CD38" i="1"/>
  <c r="CC38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E38" i="1"/>
  <c r="CI34" i="1"/>
  <c r="CH34" i="1"/>
  <c r="CG34" i="1"/>
  <c r="CF34" i="1"/>
  <c r="CE34" i="1"/>
  <c r="CD34" i="1"/>
  <c r="CC34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E34" i="1"/>
  <c r="CI23" i="1"/>
  <c r="CH23" i="1"/>
  <c r="CG23" i="1"/>
  <c r="CF23" i="1"/>
  <c r="CE23" i="1"/>
  <c r="CD23" i="1"/>
  <c r="CC23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E23" i="1"/>
  <c r="L280" i="1" l="1"/>
  <c r="X280" i="1"/>
  <c r="AJ280" i="1"/>
  <c r="AV280" i="1"/>
  <c r="BH280" i="1"/>
  <c r="BT280" i="1"/>
  <c r="CF280" i="1"/>
  <c r="G222" i="1"/>
  <c r="S222" i="1"/>
  <c r="AE222" i="1"/>
  <c r="AQ222" i="1"/>
  <c r="BC222" i="1"/>
  <c r="BO222" i="1"/>
  <c r="I251" i="1"/>
  <c r="U251" i="1"/>
  <c r="AG251" i="1"/>
  <c r="AS251" i="1"/>
  <c r="BE251" i="1"/>
  <c r="BQ251" i="1"/>
  <c r="K280" i="1"/>
  <c r="W280" i="1"/>
  <c r="AI280" i="1"/>
  <c r="AU280" i="1"/>
  <c r="BG280" i="1"/>
  <c r="BS280" i="1"/>
  <c r="CE280" i="1"/>
  <c r="M280" i="1"/>
  <c r="Y280" i="1"/>
  <c r="AK280" i="1"/>
  <c r="AW280" i="1"/>
  <c r="BI280" i="1"/>
  <c r="BU280" i="1"/>
  <c r="N280" i="1"/>
  <c r="Z280" i="1"/>
  <c r="AL280" i="1"/>
  <c r="AX280" i="1"/>
  <c r="BJ280" i="1"/>
  <c r="BV280" i="1"/>
  <c r="CH280" i="1"/>
  <c r="O194" i="1"/>
  <c r="AA194" i="1"/>
  <c r="AM194" i="1"/>
  <c r="AY194" i="1"/>
  <c r="BK194" i="1"/>
  <c r="BW194" i="1"/>
  <c r="CI194" i="1"/>
  <c r="Q222" i="1"/>
  <c r="AC222" i="1"/>
  <c r="AO222" i="1"/>
  <c r="BA222" i="1"/>
  <c r="BM222" i="1"/>
  <c r="BY222" i="1"/>
  <c r="G251" i="1"/>
  <c r="S251" i="1"/>
  <c r="AE251" i="1"/>
  <c r="AQ251" i="1"/>
  <c r="BC251" i="1"/>
  <c r="BO251" i="1"/>
  <c r="CA251" i="1"/>
  <c r="I280" i="1"/>
  <c r="U280" i="1"/>
  <c r="AG280" i="1"/>
  <c r="P280" i="1"/>
  <c r="AB280" i="1"/>
  <c r="AN280" i="1"/>
  <c r="AZ280" i="1"/>
  <c r="BL280" i="1"/>
  <c r="BX280" i="1"/>
  <c r="AS280" i="1"/>
  <c r="BE280" i="1"/>
  <c r="CG280" i="1"/>
  <c r="Q280" i="1"/>
  <c r="AC280" i="1"/>
  <c r="AO280" i="1"/>
  <c r="BA280" i="1"/>
  <c r="BM280" i="1"/>
  <c r="BY280" i="1"/>
  <c r="BQ280" i="1"/>
  <c r="H251" i="1"/>
  <c r="T251" i="1"/>
  <c r="AF251" i="1"/>
  <c r="AR251" i="1"/>
  <c r="BD251" i="1"/>
  <c r="BP251" i="1"/>
  <c r="CB251" i="1"/>
  <c r="J280" i="1"/>
  <c r="V280" i="1"/>
  <c r="AH280" i="1"/>
  <c r="AT280" i="1"/>
  <c r="BF280" i="1"/>
  <c r="BR280" i="1"/>
  <c r="CD280" i="1"/>
  <c r="O280" i="1"/>
  <c r="AA280" i="1"/>
  <c r="AM280" i="1"/>
  <c r="AY280" i="1"/>
  <c r="BK280" i="1"/>
  <c r="BW280" i="1"/>
  <c r="CI280" i="1"/>
  <c r="CC280" i="1"/>
  <c r="E280" i="1"/>
  <c r="R280" i="1"/>
  <c r="AD280" i="1"/>
  <c r="AP280" i="1"/>
  <c r="BB280" i="1"/>
  <c r="BN280" i="1"/>
  <c r="BZ280" i="1"/>
  <c r="G280" i="1"/>
  <c r="S280" i="1"/>
  <c r="AE280" i="1"/>
  <c r="AQ280" i="1"/>
  <c r="BC280" i="1"/>
  <c r="BO280" i="1"/>
  <c r="CA280" i="1"/>
  <c r="H280" i="1"/>
  <c r="T280" i="1"/>
  <c r="AF280" i="1"/>
  <c r="AR280" i="1"/>
  <c r="BD280" i="1"/>
  <c r="BP280" i="1"/>
  <c r="CB280" i="1"/>
  <c r="AV251" i="1"/>
  <c r="BH251" i="1"/>
  <c r="L251" i="1"/>
  <c r="X251" i="1"/>
  <c r="BT251" i="1"/>
  <c r="CF251" i="1"/>
  <c r="AJ251" i="1"/>
  <c r="CA222" i="1"/>
  <c r="Q163" i="1"/>
  <c r="AC163" i="1"/>
  <c r="AO163" i="1"/>
  <c r="BA163" i="1"/>
  <c r="BM163" i="1"/>
  <c r="BY163" i="1"/>
  <c r="P222" i="1"/>
  <c r="AB222" i="1"/>
  <c r="AN222" i="1"/>
  <c r="AZ222" i="1"/>
  <c r="E251" i="1"/>
  <c r="R251" i="1"/>
  <c r="AD251" i="1"/>
  <c r="AP251" i="1"/>
  <c r="BB251" i="1"/>
  <c r="BN251" i="1"/>
  <c r="BZ251" i="1"/>
  <c r="CC251" i="1"/>
  <c r="M251" i="1"/>
  <c r="Y251" i="1"/>
  <c r="AK251" i="1"/>
  <c r="AW251" i="1"/>
  <c r="BI251" i="1"/>
  <c r="BU251" i="1"/>
  <c r="CG251" i="1"/>
  <c r="P251" i="1"/>
  <c r="AB251" i="1"/>
  <c r="AN251" i="1"/>
  <c r="AZ251" i="1"/>
  <c r="BL251" i="1"/>
  <c r="BX251" i="1"/>
  <c r="Q251" i="1"/>
  <c r="AC251" i="1"/>
  <c r="AO251" i="1"/>
  <c r="BA251" i="1"/>
  <c r="BM251" i="1"/>
  <c r="BY251" i="1"/>
  <c r="L133" i="1"/>
  <c r="X133" i="1"/>
  <c r="AJ133" i="1"/>
  <c r="AV133" i="1"/>
  <c r="BH133" i="1"/>
  <c r="BT133" i="1"/>
  <c r="CF133" i="1"/>
  <c r="K251" i="1"/>
  <c r="W251" i="1"/>
  <c r="AI251" i="1"/>
  <c r="AU251" i="1"/>
  <c r="BG251" i="1"/>
  <c r="BS251" i="1"/>
  <c r="CE251" i="1"/>
  <c r="N251" i="1"/>
  <c r="Z251" i="1"/>
  <c r="AL251" i="1"/>
  <c r="AX251" i="1"/>
  <c r="BJ251" i="1"/>
  <c r="BV251" i="1"/>
  <c r="CH251" i="1"/>
  <c r="O251" i="1"/>
  <c r="AA251" i="1"/>
  <c r="AM251" i="1"/>
  <c r="AY251" i="1"/>
  <c r="BK251" i="1"/>
  <c r="BW251" i="1"/>
  <c r="CI251" i="1"/>
  <c r="H222" i="1"/>
  <c r="T222" i="1"/>
  <c r="AF222" i="1"/>
  <c r="AR222" i="1"/>
  <c r="BD222" i="1"/>
  <c r="BP222" i="1"/>
  <c r="CB222" i="1"/>
  <c r="J251" i="1"/>
  <c r="V251" i="1"/>
  <c r="AH251" i="1"/>
  <c r="AT251" i="1"/>
  <c r="BF251" i="1"/>
  <c r="BR251" i="1"/>
  <c r="CD251" i="1"/>
  <c r="BL222" i="1"/>
  <c r="K222" i="1"/>
  <c r="W222" i="1"/>
  <c r="AI222" i="1"/>
  <c r="AU222" i="1"/>
  <c r="BG222" i="1"/>
  <c r="BS222" i="1"/>
  <c r="CE222" i="1"/>
  <c r="BX222" i="1"/>
  <c r="E222" i="1"/>
  <c r="R222" i="1"/>
  <c r="AD222" i="1"/>
  <c r="AP222" i="1"/>
  <c r="BB222" i="1"/>
  <c r="BN222" i="1"/>
  <c r="BZ222" i="1"/>
  <c r="L222" i="1"/>
  <c r="X222" i="1"/>
  <c r="AJ222" i="1"/>
  <c r="AV222" i="1"/>
  <c r="BH222" i="1"/>
  <c r="BT222" i="1"/>
  <c r="CF222" i="1"/>
  <c r="O222" i="1"/>
  <c r="AA222" i="1"/>
  <c r="AM222" i="1"/>
  <c r="AY222" i="1"/>
  <c r="BK222" i="1"/>
  <c r="BW222" i="1"/>
  <c r="CI222" i="1"/>
  <c r="J222" i="1"/>
  <c r="V222" i="1"/>
  <c r="AH222" i="1"/>
  <c r="AT222" i="1"/>
  <c r="BF222" i="1"/>
  <c r="BR222" i="1"/>
  <c r="CD222" i="1"/>
  <c r="M222" i="1"/>
  <c r="Y222" i="1"/>
  <c r="AK222" i="1"/>
  <c r="AW222" i="1"/>
  <c r="BI222" i="1"/>
  <c r="BU222" i="1"/>
  <c r="CG222" i="1"/>
  <c r="L194" i="1"/>
  <c r="X194" i="1"/>
  <c r="AJ194" i="1"/>
  <c r="AV194" i="1"/>
  <c r="BH194" i="1"/>
  <c r="BT194" i="1"/>
  <c r="CF194" i="1"/>
  <c r="N222" i="1"/>
  <c r="Z222" i="1"/>
  <c r="AL222" i="1"/>
  <c r="AX222" i="1"/>
  <c r="BJ222" i="1"/>
  <c r="BV222" i="1"/>
  <c r="CH222" i="1"/>
  <c r="G194" i="1"/>
  <c r="S194" i="1"/>
  <c r="AE194" i="1"/>
  <c r="AQ194" i="1"/>
  <c r="BC194" i="1"/>
  <c r="BO194" i="1"/>
  <c r="CA194" i="1"/>
  <c r="I222" i="1"/>
  <c r="U222" i="1"/>
  <c r="AG222" i="1"/>
  <c r="AS222" i="1"/>
  <c r="BE222" i="1"/>
  <c r="BQ222" i="1"/>
  <c r="CC222" i="1"/>
  <c r="O163" i="1"/>
  <c r="AA163" i="1"/>
  <c r="AM163" i="1"/>
  <c r="AY163" i="1"/>
  <c r="BK163" i="1"/>
  <c r="BW163" i="1"/>
  <c r="CI163" i="1"/>
  <c r="M194" i="1"/>
  <c r="E163" i="1"/>
  <c r="R163" i="1"/>
  <c r="AD163" i="1"/>
  <c r="AP163" i="1"/>
  <c r="BB163" i="1"/>
  <c r="BN163" i="1"/>
  <c r="BZ163" i="1"/>
  <c r="P194" i="1"/>
  <c r="AB194" i="1"/>
  <c r="AN194" i="1"/>
  <c r="AZ194" i="1"/>
  <c r="E194" i="1"/>
  <c r="R194" i="1"/>
  <c r="AD194" i="1"/>
  <c r="AP194" i="1"/>
  <c r="BB194" i="1"/>
  <c r="BN194" i="1"/>
  <c r="BZ194" i="1"/>
  <c r="J194" i="1"/>
  <c r="V194" i="1"/>
  <c r="AH194" i="1"/>
  <c r="AT194" i="1"/>
  <c r="BF194" i="1"/>
  <c r="BR194" i="1"/>
  <c r="CD194" i="1"/>
  <c r="Y194" i="1"/>
  <c r="AK194" i="1"/>
  <c r="AW194" i="1"/>
  <c r="BI194" i="1"/>
  <c r="BU194" i="1"/>
  <c r="CG194" i="1"/>
  <c r="BL194" i="1"/>
  <c r="BX194" i="1"/>
  <c r="K194" i="1"/>
  <c r="W194" i="1"/>
  <c r="AI194" i="1"/>
  <c r="AU194" i="1"/>
  <c r="BG194" i="1"/>
  <c r="BS194" i="1"/>
  <c r="CE194" i="1"/>
  <c r="P163" i="1"/>
  <c r="N194" i="1"/>
  <c r="Z194" i="1"/>
  <c r="AL194" i="1"/>
  <c r="AX194" i="1"/>
  <c r="BJ194" i="1"/>
  <c r="BV194" i="1"/>
  <c r="CH194" i="1"/>
  <c r="G163" i="1"/>
  <c r="S163" i="1"/>
  <c r="AE163" i="1"/>
  <c r="AQ163" i="1"/>
  <c r="BC163" i="1"/>
  <c r="Q194" i="1"/>
  <c r="AC194" i="1"/>
  <c r="AO194" i="1"/>
  <c r="BA194" i="1"/>
  <c r="BM194" i="1"/>
  <c r="BY194" i="1"/>
  <c r="H194" i="1"/>
  <c r="T194" i="1"/>
  <c r="AF194" i="1"/>
  <c r="AR194" i="1"/>
  <c r="BD194" i="1"/>
  <c r="BP194" i="1"/>
  <c r="CB194" i="1"/>
  <c r="I194" i="1"/>
  <c r="U194" i="1"/>
  <c r="AG194" i="1"/>
  <c r="AS194" i="1"/>
  <c r="BE194" i="1"/>
  <c r="BQ194" i="1"/>
  <c r="CC194" i="1"/>
  <c r="P104" i="1"/>
  <c r="AB104" i="1"/>
  <c r="AN104" i="1"/>
  <c r="AZ104" i="1"/>
  <c r="BL104" i="1"/>
  <c r="BX104" i="1"/>
  <c r="H163" i="1"/>
  <c r="T163" i="1"/>
  <c r="AF163" i="1"/>
  <c r="AR163" i="1"/>
  <c r="BD163" i="1"/>
  <c r="BP163" i="1"/>
  <c r="AB163" i="1"/>
  <c r="AN163" i="1"/>
  <c r="AZ163" i="1"/>
  <c r="BL163" i="1"/>
  <c r="BX163" i="1"/>
  <c r="J163" i="1"/>
  <c r="V163" i="1"/>
  <c r="AH163" i="1"/>
  <c r="AT163" i="1"/>
  <c r="BF163" i="1"/>
  <c r="BR163" i="1"/>
  <c r="CD163" i="1"/>
  <c r="BO163" i="1"/>
  <c r="CA163" i="1"/>
  <c r="N163" i="1"/>
  <c r="Z163" i="1"/>
  <c r="AL163" i="1"/>
  <c r="AX163" i="1"/>
  <c r="BJ163" i="1"/>
  <c r="BV163" i="1"/>
  <c r="K133" i="1"/>
  <c r="W133" i="1"/>
  <c r="AI133" i="1"/>
  <c r="AU133" i="1"/>
  <c r="BG133" i="1"/>
  <c r="BS133" i="1"/>
  <c r="CE133" i="1"/>
  <c r="P133" i="1"/>
  <c r="AB133" i="1"/>
  <c r="AN133" i="1"/>
  <c r="AZ133" i="1"/>
  <c r="BL133" i="1"/>
  <c r="BX133" i="1"/>
  <c r="I163" i="1"/>
  <c r="U163" i="1"/>
  <c r="AG163" i="1"/>
  <c r="AS163" i="1"/>
  <c r="BE163" i="1"/>
  <c r="BQ163" i="1"/>
  <c r="CC163" i="1"/>
  <c r="M163" i="1"/>
  <c r="Y163" i="1"/>
  <c r="AK163" i="1"/>
  <c r="AW163" i="1"/>
  <c r="BI163" i="1"/>
  <c r="BU163" i="1"/>
  <c r="CG163" i="1"/>
  <c r="CH163" i="1"/>
  <c r="CB163" i="1"/>
  <c r="K163" i="1"/>
  <c r="W163" i="1"/>
  <c r="AI163" i="1"/>
  <c r="AU163" i="1"/>
  <c r="BG163" i="1"/>
  <c r="BS163" i="1"/>
  <c r="CE163" i="1"/>
  <c r="L163" i="1"/>
  <c r="X163" i="1"/>
  <c r="AJ163" i="1"/>
  <c r="AV163" i="1"/>
  <c r="BH163" i="1"/>
  <c r="BT163" i="1"/>
  <c r="CF163" i="1"/>
  <c r="I74" i="1"/>
  <c r="U74" i="1"/>
  <c r="AG74" i="1"/>
  <c r="AS74" i="1"/>
  <c r="BE74" i="1"/>
  <c r="BQ74" i="1"/>
  <c r="CC74" i="1"/>
  <c r="J104" i="1"/>
  <c r="V104" i="1"/>
  <c r="AH104" i="1"/>
  <c r="AT104" i="1"/>
  <c r="BF104" i="1"/>
  <c r="BR104" i="1"/>
  <c r="CD104" i="1"/>
  <c r="BI133" i="1"/>
  <c r="BU133" i="1"/>
  <c r="CG133" i="1"/>
  <c r="I133" i="1"/>
  <c r="U133" i="1"/>
  <c r="AG133" i="1"/>
  <c r="AS133" i="1"/>
  <c r="BE133" i="1"/>
  <c r="BQ133" i="1"/>
  <c r="M133" i="1"/>
  <c r="Y133" i="1"/>
  <c r="AK133" i="1"/>
  <c r="AW133" i="1"/>
  <c r="CC133" i="1"/>
  <c r="G133" i="1"/>
  <c r="S133" i="1"/>
  <c r="AE133" i="1"/>
  <c r="AQ133" i="1"/>
  <c r="BC133" i="1"/>
  <c r="BO133" i="1"/>
  <c r="CA133" i="1"/>
  <c r="N133" i="1"/>
  <c r="Z133" i="1"/>
  <c r="AL133" i="1"/>
  <c r="AX133" i="1"/>
  <c r="BJ133" i="1"/>
  <c r="BV133" i="1"/>
  <c r="CH133" i="1"/>
  <c r="I104" i="1"/>
  <c r="U104" i="1"/>
  <c r="AG104" i="1"/>
  <c r="AS104" i="1"/>
  <c r="BE104" i="1"/>
  <c r="BQ104" i="1"/>
  <c r="O133" i="1"/>
  <c r="AA133" i="1"/>
  <c r="AM133" i="1"/>
  <c r="AY133" i="1"/>
  <c r="BK133" i="1"/>
  <c r="BW133" i="1"/>
  <c r="CI133" i="1"/>
  <c r="Q133" i="1"/>
  <c r="AC133" i="1"/>
  <c r="AO133" i="1"/>
  <c r="BA133" i="1"/>
  <c r="BM133" i="1"/>
  <c r="BY133" i="1"/>
  <c r="N104" i="1"/>
  <c r="Z104" i="1"/>
  <c r="AL104" i="1"/>
  <c r="AX104" i="1"/>
  <c r="BJ104" i="1"/>
  <c r="BV104" i="1"/>
  <c r="J133" i="1"/>
  <c r="V133" i="1"/>
  <c r="AH133" i="1"/>
  <c r="AT133" i="1"/>
  <c r="BF133" i="1"/>
  <c r="BR133" i="1"/>
  <c r="CD133" i="1"/>
  <c r="K74" i="1"/>
  <c r="L104" i="1"/>
  <c r="X104" i="1"/>
  <c r="AJ104" i="1"/>
  <c r="AV104" i="1"/>
  <c r="BH104" i="1"/>
  <c r="BT104" i="1"/>
  <c r="CF104" i="1"/>
  <c r="E133" i="1"/>
  <c r="R133" i="1"/>
  <c r="AD133" i="1"/>
  <c r="AP133" i="1"/>
  <c r="BB133" i="1"/>
  <c r="BN133" i="1"/>
  <c r="BZ133" i="1"/>
  <c r="H133" i="1"/>
  <c r="T133" i="1"/>
  <c r="AF133" i="1"/>
  <c r="AR133" i="1"/>
  <c r="BD133" i="1"/>
  <c r="BP133" i="1"/>
  <c r="CB133" i="1"/>
  <c r="K104" i="1"/>
  <c r="W104" i="1"/>
  <c r="AI104" i="1"/>
  <c r="AU104" i="1"/>
  <c r="BG104" i="1"/>
  <c r="BS104" i="1"/>
  <c r="M104" i="1"/>
  <c r="Y104" i="1"/>
  <c r="AK104" i="1"/>
  <c r="AW104" i="1"/>
  <c r="BI104" i="1"/>
  <c r="BU104" i="1"/>
  <c r="CG104" i="1"/>
  <c r="Q104" i="1"/>
  <c r="AC104" i="1"/>
  <c r="AO104" i="1"/>
  <c r="BA104" i="1"/>
  <c r="BM104" i="1"/>
  <c r="BY104" i="1"/>
  <c r="CE104" i="1"/>
  <c r="CH104" i="1"/>
  <c r="E104" i="1"/>
  <c r="R104" i="1"/>
  <c r="AD104" i="1"/>
  <c r="AP104" i="1"/>
  <c r="BB104" i="1"/>
  <c r="BN104" i="1"/>
  <c r="BZ104" i="1"/>
  <c r="O104" i="1"/>
  <c r="AA104" i="1"/>
  <c r="AM104" i="1"/>
  <c r="AY104" i="1"/>
  <c r="BK104" i="1"/>
  <c r="BW104" i="1"/>
  <c r="CC104" i="1"/>
  <c r="CI104" i="1"/>
  <c r="G104" i="1"/>
  <c r="S104" i="1"/>
  <c r="AE104" i="1"/>
  <c r="AQ104" i="1"/>
  <c r="BC104" i="1"/>
  <c r="BO104" i="1"/>
  <c r="CA104" i="1"/>
  <c r="H104" i="1"/>
  <c r="T104" i="1"/>
  <c r="AF104" i="1"/>
  <c r="AR104" i="1"/>
  <c r="BD104" i="1"/>
  <c r="BP104" i="1"/>
  <c r="CB104" i="1"/>
  <c r="O74" i="1"/>
  <c r="AA74" i="1"/>
  <c r="AM74" i="1"/>
  <c r="AY74" i="1"/>
  <c r="BK74" i="1"/>
  <c r="BW74" i="1"/>
  <c r="CI74" i="1"/>
  <c r="L74" i="1"/>
  <c r="X74" i="1"/>
  <c r="AJ74" i="1"/>
  <c r="AV74" i="1"/>
  <c r="BH74" i="1"/>
  <c r="BT74" i="1"/>
  <c r="W74" i="1"/>
  <c r="CF74" i="1"/>
  <c r="N74" i="1"/>
  <c r="Z74" i="1"/>
  <c r="AL74" i="1"/>
  <c r="AX74" i="1"/>
  <c r="BJ74" i="1"/>
  <c r="BV74" i="1"/>
  <c r="CH74" i="1"/>
  <c r="E74" i="1"/>
  <c r="AP74" i="1"/>
  <c r="BZ74" i="1"/>
  <c r="AD74" i="1"/>
  <c r="BN74" i="1"/>
  <c r="R74" i="1"/>
  <c r="BB74" i="1"/>
  <c r="O46" i="1"/>
  <c r="AA46" i="1"/>
  <c r="AM46" i="1"/>
  <c r="AY46" i="1"/>
  <c r="H74" i="1"/>
  <c r="T74" i="1"/>
  <c r="AF74" i="1"/>
  <c r="AR74" i="1"/>
  <c r="BD74" i="1"/>
  <c r="BP74" i="1"/>
  <c r="CB74" i="1"/>
  <c r="P46" i="1"/>
  <c r="AB46" i="1"/>
  <c r="AN46" i="1"/>
  <c r="AZ46" i="1"/>
  <c r="BL46" i="1"/>
  <c r="BX46" i="1"/>
  <c r="AI74" i="1"/>
  <c r="AU74" i="1"/>
  <c r="BG74" i="1"/>
  <c r="BS74" i="1"/>
  <c r="CE74" i="1"/>
  <c r="P74" i="1"/>
  <c r="AB74" i="1"/>
  <c r="AN74" i="1"/>
  <c r="AZ74" i="1"/>
  <c r="BL74" i="1"/>
  <c r="BX74" i="1"/>
  <c r="G74" i="1"/>
  <c r="S74" i="1"/>
  <c r="AE74" i="1"/>
  <c r="AQ74" i="1"/>
  <c r="BC74" i="1"/>
  <c r="BO74" i="1"/>
  <c r="CA74" i="1"/>
  <c r="Q46" i="1"/>
  <c r="AC46" i="1"/>
  <c r="AO46" i="1"/>
  <c r="BA46" i="1"/>
  <c r="BM46" i="1"/>
  <c r="BY46" i="1"/>
  <c r="J74" i="1"/>
  <c r="V74" i="1"/>
  <c r="AH74" i="1"/>
  <c r="AT74" i="1"/>
  <c r="BF74" i="1"/>
  <c r="BR74" i="1"/>
  <c r="CD74" i="1"/>
  <c r="M74" i="1"/>
  <c r="Y74" i="1"/>
  <c r="AK74" i="1"/>
  <c r="AW74" i="1"/>
  <c r="BI74" i="1"/>
  <c r="BU74" i="1"/>
  <c r="CG74" i="1"/>
  <c r="Q74" i="1"/>
  <c r="AC74" i="1"/>
  <c r="AO74" i="1"/>
  <c r="BA74" i="1"/>
  <c r="BM74" i="1"/>
  <c r="BY74" i="1"/>
  <c r="AG46" i="1"/>
  <c r="BE46" i="1"/>
  <c r="BQ46" i="1"/>
  <c r="CC46" i="1"/>
  <c r="AS46" i="1"/>
  <c r="I46" i="1"/>
  <c r="U46" i="1"/>
  <c r="BK46" i="1"/>
  <c r="BW46" i="1"/>
  <c r="E46" i="1"/>
  <c r="R46" i="1"/>
  <c r="AD46" i="1"/>
  <c r="AP46" i="1"/>
  <c r="BB46" i="1"/>
  <c r="CI46" i="1"/>
  <c r="BN46" i="1"/>
  <c r="G46" i="1"/>
  <c r="AQ46" i="1"/>
  <c r="S46" i="1"/>
  <c r="AE46" i="1"/>
  <c r="BC46" i="1"/>
  <c r="BO46" i="1"/>
  <c r="CA46" i="1"/>
  <c r="AH46" i="1"/>
  <c r="BF46" i="1"/>
  <c r="BR46" i="1"/>
  <c r="CD46" i="1"/>
  <c r="V46" i="1"/>
  <c r="J46" i="1"/>
  <c r="AT46" i="1"/>
  <c r="BZ46" i="1"/>
  <c r="H46" i="1"/>
  <c r="T46" i="1"/>
  <c r="AF46" i="1"/>
  <c r="AR46" i="1"/>
  <c r="BD46" i="1"/>
  <c r="BP46" i="1"/>
  <c r="CB46" i="1"/>
  <c r="K46" i="1"/>
  <c r="W46" i="1"/>
  <c r="AI46" i="1"/>
  <c r="AU46" i="1"/>
  <c r="BG46" i="1"/>
  <c r="BS46" i="1"/>
  <c r="CE46" i="1"/>
  <c r="L46" i="1"/>
  <c r="X46" i="1"/>
  <c r="AJ46" i="1"/>
  <c r="AV46" i="1"/>
  <c r="BH46" i="1"/>
  <c r="BT46" i="1"/>
  <c r="CF46" i="1"/>
  <c r="M46" i="1"/>
  <c r="Y46" i="1"/>
  <c r="AK46" i="1"/>
  <c r="AW46" i="1"/>
  <c r="BI46" i="1"/>
  <c r="BU46" i="1"/>
  <c r="CG46" i="1"/>
  <c r="N46" i="1"/>
  <c r="Z46" i="1"/>
  <c r="AL46" i="1"/>
  <c r="AX46" i="1"/>
  <c r="BJ46" i="1"/>
  <c r="BV46" i="1"/>
  <c r="CH46" i="1"/>
  <c r="F299" i="1"/>
  <c r="F288" i="1"/>
  <c r="F269" i="1"/>
  <c r="F258" i="1"/>
  <c r="F240" i="1"/>
  <c r="F229" i="1"/>
  <c r="F211" i="1"/>
  <c r="F201" i="1"/>
  <c r="F183" i="1"/>
  <c r="F172" i="1"/>
  <c r="F151" i="1"/>
  <c r="F140" i="1"/>
  <c r="F126" i="1"/>
  <c r="F122" i="1"/>
  <c r="F111" i="1"/>
  <c r="F92" i="1"/>
  <c r="F81" i="1"/>
  <c r="F63" i="1"/>
  <c r="F53" i="1"/>
  <c r="F38" i="1"/>
  <c r="F34" i="1"/>
  <c r="F23" i="1"/>
  <c r="F311" i="1" l="1"/>
  <c r="F280" i="1"/>
  <c r="F251" i="1"/>
  <c r="F222" i="1"/>
  <c r="F194" i="1"/>
  <c r="F163" i="1"/>
  <c r="F133" i="1"/>
  <c r="F104" i="1"/>
  <c r="F74" i="1"/>
  <c r="F46" i="1"/>
  <c r="AK313" i="1"/>
  <c r="AK314" i="1" s="1"/>
  <c r="CF313" i="1"/>
  <c r="CF314" i="1" s="1"/>
  <c r="BR313" i="1"/>
  <c r="BR314" i="1" s="1"/>
  <c r="AC313" i="1"/>
  <c r="AC314" i="1" s="1"/>
  <c r="AW313" i="1"/>
  <c r="AW314" i="1" s="1"/>
  <c r="CI313" i="1"/>
  <c r="CI314" i="1" s="1"/>
  <c r="BH313" i="1"/>
  <c r="BH314" i="1" s="1"/>
  <c r="AT313" i="1"/>
  <c r="AT314" i="1" s="1"/>
  <c r="CG313" i="1"/>
  <c r="CG314" i="1" s="1"/>
  <c r="AJ313" i="1"/>
  <c r="AJ314" i="1" s="1"/>
  <c r="V313" i="1"/>
  <c r="V314" i="1" s="1"/>
  <c r="BZ313" i="1"/>
  <c r="BZ314" i="1" s="1"/>
  <c r="W313" i="1"/>
  <c r="W314" i="1" s="1"/>
  <c r="BU313" i="1"/>
  <c r="BU314" i="1" s="1"/>
  <c r="BI313" i="1"/>
  <c r="BI314" i="1" s="1"/>
  <c r="Y313" i="1"/>
  <c r="Y314" i="1" s="1"/>
  <c r="M313" i="1"/>
  <c r="M314" i="1" s="1"/>
  <c r="BT313" i="1"/>
  <c r="BT314" i="1" s="1"/>
  <c r="BF313" i="1"/>
  <c r="BF314" i="1" s="1"/>
  <c r="Q313" i="1"/>
  <c r="Q314" i="1" s="1"/>
  <c r="BK313" i="1"/>
  <c r="BK314" i="1" s="1"/>
  <c r="AI313" i="1"/>
  <c r="AI314" i="1" s="1"/>
  <c r="BS313" i="1"/>
  <c r="BS314" i="1" s="1"/>
  <c r="BO313" i="1"/>
  <c r="BO314" i="1" s="1"/>
  <c r="AA313" i="1"/>
  <c r="AA314" i="1" s="1"/>
  <c r="K313" i="1"/>
  <c r="K314" i="1" s="1"/>
  <c r="BG313" i="1"/>
  <c r="BG314" i="1" s="1"/>
  <c r="G313" i="1"/>
  <c r="G314" i="1" s="1"/>
  <c r="CH313" i="1"/>
  <c r="CH314" i="1" s="1"/>
  <c r="AV313" i="1"/>
  <c r="AV314" i="1" s="1"/>
  <c r="AH313" i="1"/>
  <c r="AH314" i="1" s="1"/>
  <c r="O313" i="1"/>
  <c r="O314" i="1" s="1"/>
  <c r="AU313" i="1"/>
  <c r="AU314" i="1" s="1"/>
  <c r="AE313" i="1"/>
  <c r="AE314" i="1" s="1"/>
  <c r="P313" i="1"/>
  <c r="P314" i="1" s="1"/>
  <c r="BV313" i="1"/>
  <c r="BV314" i="1" s="1"/>
  <c r="BJ313" i="1"/>
  <c r="BJ314" i="1" s="1"/>
  <c r="X313" i="1"/>
  <c r="X314" i="1" s="1"/>
  <c r="J313" i="1"/>
  <c r="J314" i="1" s="1"/>
  <c r="BN313" i="1"/>
  <c r="BN314" i="1" s="1"/>
  <c r="I313" i="1"/>
  <c r="I314" i="1" s="1"/>
  <c r="BX313" i="1"/>
  <c r="BX314" i="1" s="1"/>
  <c r="AX313" i="1"/>
  <c r="AX314" i="1" s="1"/>
  <c r="L313" i="1"/>
  <c r="L314" i="1" s="1"/>
  <c r="BB313" i="1"/>
  <c r="BB314" i="1" s="1"/>
  <c r="H313" i="1"/>
  <c r="H314" i="1" s="1"/>
  <c r="BL313" i="1"/>
  <c r="BL314" i="1" s="1"/>
  <c r="AL313" i="1"/>
  <c r="AL314" i="1" s="1"/>
  <c r="AP313" i="1"/>
  <c r="AP314" i="1" s="1"/>
  <c r="CB313" i="1"/>
  <c r="CB314" i="1" s="1"/>
  <c r="AQ313" i="1"/>
  <c r="AQ314" i="1" s="1"/>
  <c r="AZ313" i="1"/>
  <c r="AZ314" i="1" s="1"/>
  <c r="Z313" i="1"/>
  <c r="Z314" i="1" s="1"/>
  <c r="AG313" i="1"/>
  <c r="AG314" i="1" s="1"/>
  <c r="AD313" i="1"/>
  <c r="AD314" i="1" s="1"/>
  <c r="BY313" i="1"/>
  <c r="BY314" i="1" s="1"/>
  <c r="CC313" i="1"/>
  <c r="CC314" i="1" s="1"/>
  <c r="BP313" i="1"/>
  <c r="BP314" i="1" s="1"/>
  <c r="CA313" i="1"/>
  <c r="CA314" i="1" s="1"/>
  <c r="AN313" i="1"/>
  <c r="AN314" i="1" s="1"/>
  <c r="R313" i="1"/>
  <c r="R314" i="1" s="1"/>
  <c r="BM313" i="1"/>
  <c r="BM314" i="1" s="1"/>
  <c r="BQ313" i="1"/>
  <c r="BQ314" i="1" s="1"/>
  <c r="BD313" i="1"/>
  <c r="BD314" i="1" s="1"/>
  <c r="BC313" i="1"/>
  <c r="BC314" i="1" s="1"/>
  <c r="AY313" i="1"/>
  <c r="AY314" i="1" s="1"/>
  <c r="AB313" i="1"/>
  <c r="AB314" i="1" s="1"/>
  <c r="E313" i="1"/>
  <c r="E314" i="1" s="1"/>
  <c r="BA313" i="1"/>
  <c r="BA314" i="1" s="1"/>
  <c r="BE313" i="1"/>
  <c r="BE314" i="1" s="1"/>
  <c r="AR313" i="1"/>
  <c r="AR314" i="1" s="1"/>
  <c r="AM313" i="1"/>
  <c r="AM314" i="1" s="1"/>
  <c r="N313" i="1"/>
  <c r="N314" i="1" s="1"/>
  <c r="CD313" i="1"/>
  <c r="CD314" i="1" s="1"/>
  <c r="AO313" i="1"/>
  <c r="AO314" i="1" s="1"/>
  <c r="AS313" i="1"/>
  <c r="AS314" i="1" s="1"/>
  <c r="AF313" i="1"/>
  <c r="AF314" i="1" s="1"/>
  <c r="S313" i="1"/>
  <c r="S314" i="1" s="1"/>
  <c r="BW313" i="1"/>
  <c r="BW314" i="1" s="1"/>
  <c r="CE313" i="1"/>
  <c r="CE314" i="1" s="1"/>
  <c r="U313" i="1"/>
  <c r="U314" i="1" s="1"/>
  <c r="T313" i="1"/>
  <c r="T314" i="1" s="1"/>
  <c r="A270" i="1"/>
  <c r="A266" i="1"/>
  <c r="A255" i="1"/>
  <c r="A208" i="1"/>
  <c r="A170" i="1"/>
  <c r="A108" i="1"/>
  <c r="A29" i="1"/>
  <c r="D302" i="1"/>
  <c r="D295" i="1"/>
  <c r="D266" i="1"/>
  <c r="D265" i="1"/>
  <c r="D264" i="1"/>
  <c r="D255" i="1"/>
  <c r="D243" i="1"/>
  <c r="D236" i="1"/>
  <c r="D226" i="1"/>
  <c r="D208" i="1"/>
  <c r="D207" i="1"/>
  <c r="D198" i="1"/>
  <c r="D186" i="1"/>
  <c r="D180" i="1"/>
  <c r="D179" i="1"/>
  <c r="D178" i="1"/>
  <c r="D170" i="1"/>
  <c r="D168" i="1"/>
  <c r="D154" i="1"/>
  <c r="D149" i="1"/>
  <c r="D147" i="1"/>
  <c r="D146" i="1"/>
  <c r="A142" i="1"/>
  <c r="D142" i="1"/>
  <c r="D137" i="1"/>
  <c r="D119" i="1"/>
  <c r="D118" i="1"/>
  <c r="D117" i="1"/>
  <c r="D108" i="1"/>
  <c r="D95" i="1"/>
  <c r="D90" i="1"/>
  <c r="D89" i="1"/>
  <c r="D88" i="1"/>
  <c r="D87" i="1"/>
  <c r="D79" i="1"/>
  <c r="D78" i="1"/>
  <c r="D66" i="1"/>
  <c r="D61" i="1"/>
  <c r="D60" i="1"/>
  <c r="D59" i="1"/>
  <c r="D52" i="1"/>
  <c r="D51" i="1"/>
  <c r="D50" i="1"/>
  <c r="D37" i="1"/>
  <c r="D33" i="1"/>
  <c r="D32" i="1"/>
  <c r="D31" i="1"/>
  <c r="D30" i="1"/>
  <c r="D29" i="1"/>
  <c r="A22" i="1"/>
  <c r="D22" i="1"/>
  <c r="A21" i="1"/>
  <c r="D21" i="1"/>
  <c r="D20" i="1"/>
  <c r="B10" i="1"/>
  <c r="F313" i="1" l="1"/>
  <c r="F314" i="1" s="1"/>
</calcChain>
</file>

<file path=xl/sharedStrings.xml><?xml version="1.0" encoding="utf-8"?>
<sst xmlns="http://schemas.openxmlformats.org/spreadsheetml/2006/main" count="569" uniqueCount="282">
  <si>
    <t>Белки, г</t>
  </si>
  <si>
    <t>ЭЦ, ккал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</si>
  <si>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</si>
  <si>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</si>
  <si>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</si>
  <si>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</si>
  <si>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</si>
  <si>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</si>
  <si>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</si>
  <si>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</si>
  <si>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</si>
  <si>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</si>
  <si>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</si>
  <si>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</si>
  <si>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</si>
  <si>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</si>
  <si>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</si>
  <si>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</si>
  <si>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</si>
  <si>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</si>
  <si>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</si>
  <si>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</si>
  <si>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</si>
  <si>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</si>
  <si>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</si>
  <si>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</si>
  <si>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</si>
  <si>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</si>
  <si>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</si>
  <si>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</si>
  <si>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</si>
  <si>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</si>
  <si>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</si>
  <si>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</si>
  <si>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</si>
  <si>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</si>
  <si>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</si>
  <si>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</si>
  <si>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</si>
  <si>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</si>
  <si>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</si>
  <si>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</si>
  <si>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</si>
  <si>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</si>
  <si>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</si>
  <si>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</si>
  <si>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</si>
  <si>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</si>
  <si>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</si>
  <si>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</si>
  <si>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</si>
  <si>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</si>
  <si>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</si>
  <si>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</si>
  <si>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</si>
  <si>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</si>
  <si>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</si>
  <si>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</si>
  <si>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</si>
  <si>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</si>
  <si>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</si>
  <si>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</si>
  <si>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</si>
  <si>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</si>
  <si>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</si>
  <si>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</si>
  <si>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</si>
  <si>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</si>
  <si>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</si>
  <si>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</si>
  <si>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</si>
  <si>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</si>
  <si>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</si>
  <si>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</si>
  <si>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</si>
  <si>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</si>
  <si>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</si>
  <si>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</si>
  <si>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</si>
  <si>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</si>
  <si>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Но-мер рец.</t>
  </si>
  <si>
    <t>Прием пищи, наименование изделий (блюд)</t>
  </si>
  <si>
    <t>Вита-мин С, мг</t>
  </si>
  <si>
    <t>Ясли</t>
  </si>
  <si>
    <t>СанПиН 2.3/2.4.3590-20  1-3 года</t>
  </si>
  <si>
    <t>Завтрак</t>
  </si>
  <si>
    <t>Яблоки</t>
  </si>
  <si>
    <t>Итого за 'Завтрак'</t>
  </si>
  <si>
    <t>10:00</t>
  </si>
  <si>
    <t>Кефир</t>
  </si>
  <si>
    <t>Итого за '10:00'</t>
  </si>
  <si>
    <t>Обед</t>
  </si>
  <si>
    <t>Хлеб ржаной</t>
  </si>
  <si>
    <t>Итого за 'Обед'</t>
  </si>
  <si>
    <t>Сок</t>
  </si>
  <si>
    <t>Вафли</t>
  </si>
  <si>
    <t>Пудинг рыбный</t>
  </si>
  <si>
    <t>Хлеб пшеничный</t>
  </si>
  <si>
    <t>Итого за 'Полдник'</t>
  </si>
  <si>
    <t>Итого за день</t>
  </si>
  <si>
    <t>Апельсины</t>
  </si>
  <si>
    <t>Ряженка</t>
  </si>
  <si>
    <t>Печенье</t>
  </si>
  <si>
    <t>Груши</t>
  </si>
  <si>
    <t>Биточки (котлеты) из мяса кур</t>
  </si>
  <si>
    <t>Суп молочный с крупой</t>
  </si>
  <si>
    <t>Капуста, тушенная с мясным фаршем</t>
  </si>
  <si>
    <t>Жаркое из мяса птицы</t>
  </si>
  <si>
    <t>Каша гречневая вязкая</t>
  </si>
  <si>
    <t>29.01.2025</t>
  </si>
  <si>
    <t>311/04</t>
  </si>
  <si>
    <t>Каша молочная Дружба с маслом сливочным</t>
  </si>
  <si>
    <t xml:space="preserve">Кофейный напиток с молоком </t>
  </si>
  <si>
    <t>Суп картофельный с бобовыми с мясными фрикадельками</t>
  </si>
  <si>
    <t>451/04</t>
  </si>
  <si>
    <t>Биточки из говядины</t>
  </si>
  <si>
    <t>534/04</t>
  </si>
  <si>
    <t xml:space="preserve">Капуста тушеная </t>
  </si>
  <si>
    <t>6/10</t>
  </si>
  <si>
    <t>Напиток из сухофруктов</t>
  </si>
  <si>
    <t>-</t>
  </si>
  <si>
    <t/>
  </si>
  <si>
    <t>285</t>
  </si>
  <si>
    <t>216/04</t>
  </si>
  <si>
    <t xml:space="preserve">Картофель тушеный  </t>
  </si>
  <si>
    <t>1 НЕДЕЛЯ</t>
  </si>
  <si>
    <t>1 ДЕНЬ</t>
  </si>
  <si>
    <t xml:space="preserve">    2 ДЕНЬ</t>
  </si>
  <si>
    <t>302/04</t>
  </si>
  <si>
    <t>36/10</t>
  </si>
  <si>
    <t>3/13</t>
  </si>
  <si>
    <t>Каша ячневая молочная с маслом сливочным</t>
  </si>
  <si>
    <t>Какао с молоком</t>
  </si>
  <si>
    <t>Бутерброд с маслом и сыром</t>
  </si>
  <si>
    <t>7/03</t>
  </si>
  <si>
    <t>110/04</t>
  </si>
  <si>
    <t>278/02</t>
  </si>
  <si>
    <t>648/04</t>
  </si>
  <si>
    <t xml:space="preserve">Икра кабачковая </t>
  </si>
  <si>
    <t>Борщ с капустой и картофелем на м/б со сметаной</t>
  </si>
  <si>
    <t xml:space="preserve">Плов из отварной говядины </t>
  </si>
  <si>
    <t>Кисель</t>
  </si>
  <si>
    <t>20/5</t>
  </si>
  <si>
    <t>Суфле творожное с молоком сгущенным</t>
  </si>
  <si>
    <t xml:space="preserve">Чай с лимоном </t>
  </si>
  <si>
    <t xml:space="preserve">    3 ДЕНЬ</t>
  </si>
  <si>
    <t>27/10</t>
  </si>
  <si>
    <t>Каша пшеничная молочная с маслом сливочным</t>
  </si>
  <si>
    <t>Чай полусладкий</t>
  </si>
  <si>
    <t>Бутерброд с маслом</t>
  </si>
  <si>
    <t>Суп картофельный с макаронными изделиями с мясными фрикадельками</t>
  </si>
  <si>
    <t>Тефтели рыбные в томатно сметанном соусе</t>
  </si>
  <si>
    <t xml:space="preserve">Картофельное пюре </t>
  </si>
  <si>
    <t>140/04</t>
  </si>
  <si>
    <t>394/04</t>
  </si>
  <si>
    <t>510/04</t>
  </si>
  <si>
    <t>10/10</t>
  </si>
  <si>
    <t xml:space="preserve">Булочка домашняя </t>
  </si>
  <si>
    <t xml:space="preserve">Рагу из овощей </t>
  </si>
  <si>
    <t xml:space="preserve">Чай с молоком </t>
  </si>
  <si>
    <t>452</t>
  </si>
  <si>
    <t>5/9</t>
  </si>
  <si>
    <t>224/04</t>
  </si>
  <si>
    <t>31/10</t>
  </si>
  <si>
    <t>Напиток из кураги</t>
  </si>
  <si>
    <t>4 ДЕНЬ</t>
  </si>
  <si>
    <t>124/04</t>
  </si>
  <si>
    <t>246/04</t>
  </si>
  <si>
    <t>107/01</t>
  </si>
  <si>
    <t>Щи из свежей капусты с картофелем  с куриными фрикадельками со сметаной</t>
  </si>
  <si>
    <t xml:space="preserve">Гуляш из отварной говядины </t>
  </si>
  <si>
    <t xml:space="preserve">Пюре гороховое </t>
  </si>
  <si>
    <t>Пудинг из творога с изюмом с сгущенным молоком</t>
  </si>
  <si>
    <t xml:space="preserve"> 5 ДЕНЬ</t>
  </si>
  <si>
    <t>Каша овсяная "Геркулес" молочная с маслом сливочным</t>
  </si>
  <si>
    <t>148/04</t>
  </si>
  <si>
    <t>163/03</t>
  </si>
  <si>
    <t>631/04</t>
  </si>
  <si>
    <t>Суп- лапша домашняя с мясными фрикадельками</t>
  </si>
  <si>
    <t xml:space="preserve">Котлета "Здоровье" </t>
  </si>
  <si>
    <t xml:space="preserve">Напиток из свежих плодов </t>
  </si>
  <si>
    <t>87/10</t>
  </si>
  <si>
    <t>208/02</t>
  </si>
  <si>
    <t>205/01</t>
  </si>
  <si>
    <t xml:space="preserve">Плюшка новомосковская </t>
  </si>
  <si>
    <t xml:space="preserve">Суфле рыбное </t>
  </si>
  <si>
    <t>Макаронные изделия, отварные с овощами</t>
  </si>
  <si>
    <t xml:space="preserve">  1 ДЕНЬ</t>
  </si>
  <si>
    <t xml:space="preserve">    2 НЕДЕЛЯ</t>
  </si>
  <si>
    <t>Каша пшенная молочная с маслом сливочным</t>
  </si>
  <si>
    <t>132/04</t>
  </si>
  <si>
    <t>388/04</t>
  </si>
  <si>
    <t>520/04</t>
  </si>
  <si>
    <t>Рассольник ленинградский с мясными фрикадельками со сметаной</t>
  </si>
  <si>
    <t xml:space="preserve">Биточки рыбные </t>
  </si>
  <si>
    <t>773/04</t>
  </si>
  <si>
    <t xml:space="preserve">Булочка "Веснушка" </t>
  </si>
  <si>
    <t xml:space="preserve">      2 ДЕНЬ</t>
  </si>
  <si>
    <t>160/04</t>
  </si>
  <si>
    <t xml:space="preserve">Суп молочный с макаронными изделиями </t>
  </si>
  <si>
    <t>138/04</t>
  </si>
  <si>
    <t>Суп картофельный с крупой с рыбными фрикадельками</t>
  </si>
  <si>
    <t>Рагу овощное с мясом</t>
  </si>
  <si>
    <t>705/04</t>
  </si>
  <si>
    <t>366/04</t>
  </si>
  <si>
    <t xml:space="preserve">Напиток из плодов шиповника </t>
  </si>
  <si>
    <t>Запеканка из творога с повидлом</t>
  </si>
  <si>
    <t xml:space="preserve"> 3 ДЕНЬ</t>
  </si>
  <si>
    <t>Каша манная молочная с маслом сливочным</t>
  </si>
  <si>
    <t>217/08</t>
  </si>
  <si>
    <t xml:space="preserve">Фрикадельки куриные, тушеные в соусе </t>
  </si>
  <si>
    <t>738/04</t>
  </si>
  <si>
    <t xml:space="preserve">Пирожки печеные с капустой </t>
  </si>
  <si>
    <t xml:space="preserve">   4 ДЕНЬ</t>
  </si>
  <si>
    <t>Омлет с сыром</t>
  </si>
  <si>
    <t>135/04</t>
  </si>
  <si>
    <t>Суп из овощей на м/б со сметаной</t>
  </si>
  <si>
    <t>Сырники из творога со сгущенным молоком</t>
  </si>
  <si>
    <t>5 ДЕНЬ</t>
  </si>
  <si>
    <t>134/04</t>
  </si>
  <si>
    <t>Суп крестьянский с куриными фрикадельками со сметаной</t>
  </si>
  <si>
    <t>779/04</t>
  </si>
  <si>
    <t>Булочка молочная</t>
  </si>
  <si>
    <t>Картофельное пюре</t>
  </si>
  <si>
    <t>Итого за 10 дней</t>
  </si>
  <si>
    <t>Среднее за 1 день</t>
  </si>
  <si>
    <t>180/5</t>
  </si>
  <si>
    <t>Витамин С, мг</t>
  </si>
  <si>
    <t>30/5</t>
  </si>
  <si>
    <t>180/15</t>
  </si>
  <si>
    <t>130/5</t>
  </si>
  <si>
    <t>30/5/7</t>
  </si>
  <si>
    <t>130/20</t>
  </si>
  <si>
    <t>70/15</t>
  </si>
  <si>
    <t>180/15/5</t>
  </si>
  <si>
    <t>40/40</t>
  </si>
  <si>
    <t>90/15</t>
  </si>
  <si>
    <t>209/15</t>
  </si>
  <si>
    <t>Яйцо отварное</t>
  </si>
  <si>
    <t>130/40</t>
  </si>
  <si>
    <t>50/100</t>
  </si>
  <si>
    <t>55/30</t>
  </si>
  <si>
    <t>100/20</t>
  </si>
  <si>
    <t>150/15/5</t>
  </si>
  <si>
    <t>дет. сад</t>
  </si>
  <si>
    <t>ясли</t>
  </si>
  <si>
    <t>Полдник</t>
  </si>
  <si>
    <t>Ужин</t>
  </si>
  <si>
    <t>Итого за 'Ужин'</t>
  </si>
  <si>
    <t>Катык</t>
  </si>
  <si>
    <t xml:space="preserve"> Полдник</t>
  </si>
  <si>
    <t>Двухнедельное меню для организации питания детей
в возрасте с 1 до 3 лет и с 3-7 лет
г. Агрыз Агрызского муниципального района РТ
 с 12 часовым пребыванием   в  2025 году.</t>
  </si>
  <si>
    <t xml:space="preserve"> УТВЕРЖДАЮ:</t>
  </si>
  <si>
    <t>СОГЛАСОВАНО:</t>
  </si>
  <si>
    <t>Директор ООО «Нигма»</t>
  </si>
  <si>
    <t>Руководитель  образования ___________________________</t>
  </si>
  <si>
    <t xml:space="preserve">__________________ Л.Р. Гильфанова </t>
  </si>
  <si>
    <t>____________________________________________________</t>
  </si>
  <si>
    <t>386/16</t>
  </si>
  <si>
    <t>Примечание: при составлении меню использованы</t>
  </si>
  <si>
    <t>1.  СанПиН 2.3./2.4.3590 - 20 "Санитарно - эпидемиологические требования к устройству, содержанию и организации режима работы в дошкольных организациях"</t>
  </si>
  <si>
    <t>2.  Сборник технических нормативов. Сборник рецептур на продукцию для питания детей в дошкольных образовательных организациях. Под общей редакцией</t>
  </si>
  <si>
    <t>М.П. Могильного и В.А. Тутельяна.- М.: ДеЛи плюс, 2016.</t>
  </si>
  <si>
    <t xml:space="preserve">3.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2004. </t>
  </si>
  <si>
    <t>4. Сборник технических нормативов –Методические рекомендации по питанию детей в организованных коллективах. Часть III Сборник технологических карт. –</t>
  </si>
  <si>
    <t>Екатеринбург: ФБУН ЕМНЦ ПОЗРПП Роспотребнадзора, ФГБОУ ВО УрГЭУ, ФБУЗ ЦГиЭ в Свердловской области 2018.</t>
  </si>
  <si>
    <t>5.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2015 г.</t>
  </si>
  <si>
    <t>Пермь, 2001</t>
  </si>
  <si>
    <t>конт.тел.:8(8552) 707107</t>
  </si>
  <si>
    <t xml:space="preserve">6.Сборник технологических нормативов рецептур блюд и кулинарных изделий для школьных образовательных учреждений, школ-интернатов, детских домов и детских оздоровительных учреждений часть 2. </t>
  </si>
  <si>
    <t>7. Технико-технологические карты разработанные ООО "Школьное питание"</t>
  </si>
  <si>
    <t>71/17</t>
  </si>
  <si>
    <t>Огурцы свежие порционно</t>
  </si>
  <si>
    <t>Попидоры свежие порционно</t>
  </si>
  <si>
    <t xml:space="preserve"> № 49</t>
  </si>
  <si>
    <t>Салат "Летний"</t>
  </si>
  <si>
    <t>20/04</t>
  </si>
  <si>
    <t xml:space="preserve">Салат из свежих помидоров и огурцов </t>
  </si>
  <si>
    <t>№19</t>
  </si>
  <si>
    <t>Салат из свежей капусты с помидором</t>
  </si>
  <si>
    <t>ПЕРИОД: ЛЕТО</t>
  </si>
  <si>
    <t xml:space="preserve">Приложение № 2 
к Муниципальному контракту № _________ от  «_____» _________ 2025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</si>
</sst>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49" fontId="1" fillId="0" borderId="0" xfId="0" quotePrefix="1" applyNumberFormat="1" applyFont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1" fillId="0" borderId="5" xfId="0" applyFont="1" applyBorder="1"/>
    <xf numFmtId="49" fontId="4" fillId="0" borderId="0" xfId="0" applyNumberFormat="1" applyFont="1" applyAlignment="1">
      <alignment vertical="top" wrapText="1"/>
    </xf>
    <xf numFmtId="0" fontId="4" fillId="0" borderId="0" xfId="0" applyFont="1"/>
    <xf numFmtId="0" fontId="0" fillId="0" borderId="0" xfId="0" quotePrefix="1"/>
    <xf numFmtId="49" fontId="1" fillId="0" borderId="0" xfId="0" applyNumberFormat="1" applyFont="1" applyAlignment="1">
      <alignment horizontal="center" vertical="top" wrapText="1"/>
    </xf>
    <xf numFmtId="0" fontId="1" fillId="0" borderId="0" xfId="0" applyFont="1"/>
    <xf numFmtId="0" fontId="1" fillId="0" borderId="0" xfId="0" applyFont="1" applyBorder="1"/>
    <xf numFmtId="49" fontId="1" fillId="0" borderId="5" xfId="0" applyNumberFormat="1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vertical="top"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top" wrapText="1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0" xfId="0" quotePrefix="1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49" fontId="1" fillId="0" borderId="7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wrapText="1"/>
    </xf>
    <xf numFmtId="0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top"/>
    </xf>
    <xf numFmtId="0" fontId="6" fillId="0" borderId="0" xfId="0" applyFont="1"/>
    <xf numFmtId="0" fontId="6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vertical="top" wrapText="1"/>
    </xf>
    <xf numFmtId="49" fontId="1" fillId="2" borderId="5" xfId="0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D328"/>
  <sheetViews>
    <sheetView tabSelected="1" topLeftCell="A74" zoomScaleNormal="100" workbookViewId="0">
      <selection activeCell="B86" sqref="B86"/>
    </sheetView>
  </sheetViews>
  <sheetFormatPr defaultColWidth="0" defaultRowHeight="15.75" x14ac:dyDescent="0.25"/>
  <cols>
    <col min="1" max="1" width="8.140625" style="8" customWidth="1"/>
    <col min="2" max="2" width="38.7109375" style="7" customWidth="1"/>
    <col min="3" max="3" width="10.28515625" style="7" customWidth="1"/>
    <col min="4" max="4" width="9.7109375" style="9" customWidth="1"/>
    <col min="5" max="5" width="10.7109375" style="9" customWidth="1"/>
    <col min="6" max="6" width="10.42578125" style="9" customWidth="1"/>
    <col min="7" max="7" width="9.28515625" style="9" customWidth="1"/>
    <col min="8" max="8" width="10.7109375" style="9" customWidth="1"/>
    <col min="9" max="9" width="9.140625" style="9" customWidth="1"/>
    <col min="10" max="10" width="9.5703125" style="9" customWidth="1"/>
    <col min="11" max="11" width="11.28515625" style="9" customWidth="1"/>
    <col min="12" max="12" width="10.28515625" style="9" customWidth="1"/>
    <col min="13" max="25" width="8.85546875" style="9" hidden="1" customWidth="1"/>
    <col min="26" max="26" width="7.140625" style="9" hidden="1" customWidth="1"/>
    <col min="27" max="28" width="5.7109375" style="9" hidden="1" customWidth="1"/>
    <col min="29" max="29" width="7.28515625" style="9" hidden="1" customWidth="1"/>
    <col min="30" max="31" width="5.7109375" style="9" hidden="1" customWidth="1"/>
    <col min="32" max="32" width="7" style="9" hidden="1" customWidth="1"/>
    <col min="33" max="34" width="5.7109375" style="9" hidden="1" customWidth="1"/>
    <col min="35" max="35" width="5" style="9" hidden="1" customWidth="1"/>
    <col min="36" max="36" width="5.7109375" style="9" hidden="1" customWidth="1"/>
    <col min="37" max="37" width="4" style="9" hidden="1" customWidth="1"/>
    <col min="38" max="38" width="8.140625" style="9" hidden="1" customWidth="1"/>
    <col min="39" max="83" width="8.85546875" style="1" hidden="1" customWidth="1"/>
    <col min="84" max="85" width="9.140625" style="1" hidden="1" customWidth="1"/>
    <col min="86" max="86" width="9.5703125" style="45" customWidth="1"/>
    <col min="87" max="87" width="10.5703125" style="1" customWidth="1"/>
    <col min="88" max="89" width="0" style="1" hidden="1" customWidth="1"/>
    <col min="90" max="249" width="9.140625" style="1" hidden="1" customWidth="1"/>
    <col min="250" max="250" width="2.42578125" style="1" hidden="1" customWidth="1"/>
    <col min="251" max="251" width="9.140625" style="1" hidden="1" customWidth="1"/>
    <col min="252" max="254" width="2.42578125" style="1" hidden="1" customWidth="1"/>
    <col min="255" max="255" width="9.140625" style="1" hidden="1" customWidth="1"/>
    <col min="256" max="256" width="2.42578125" style="1" hidden="1" customWidth="1"/>
    <col min="257" max="257" width="9.140625" style="1" hidden="1" customWidth="1"/>
    <col min="258" max="260" width="2.42578125" style="1" hidden="1" customWidth="1"/>
    <col min="261" max="261" width="9.140625" style="1" hidden="1" customWidth="1"/>
    <col min="262" max="264" width="2.42578125" style="1" hidden="1" customWidth="1"/>
    <col min="265" max="16384" width="12.5703125" style="1" hidden="1"/>
  </cols>
  <sheetData>
    <row r="1" spans="1:87" s="45" customFormat="1" x14ac:dyDescent="0.25">
      <c r="A1" s="69"/>
      <c r="B1" s="7"/>
      <c r="C1" s="7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87" s="45" customFormat="1" ht="39" customHeight="1" x14ac:dyDescent="0.25">
      <c r="A2" s="69"/>
      <c r="B2" s="7"/>
      <c r="C2" s="7"/>
      <c r="D2" s="70"/>
      <c r="E2" s="70"/>
      <c r="F2" s="70"/>
      <c r="G2" s="88" t="s">
        <v>281</v>
      </c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</row>
    <row r="3" spans="1:87" s="45" customFormat="1" x14ac:dyDescent="0.25">
      <c r="A3" s="69"/>
      <c r="B3" s="7"/>
      <c r="C3" s="7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87" s="45" customFormat="1" x14ac:dyDescent="0.25">
      <c r="A4" s="69"/>
      <c r="B4" s="7" t="s">
        <v>252</v>
      </c>
      <c r="C4" s="7"/>
      <c r="D4" s="70"/>
      <c r="E4" s="70"/>
      <c r="F4" s="70"/>
      <c r="G4" s="70"/>
      <c r="H4" s="89" t="s">
        <v>253</v>
      </c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</row>
    <row r="5" spans="1:87" s="45" customFormat="1" x14ac:dyDescent="0.25">
      <c r="A5" s="69"/>
      <c r="B5" s="7" t="s">
        <v>254</v>
      </c>
      <c r="C5" s="7"/>
      <c r="D5" s="70"/>
      <c r="E5" s="70"/>
      <c r="F5" s="70"/>
      <c r="G5" s="70"/>
      <c r="H5" s="89" t="s">
        <v>255</v>
      </c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</row>
    <row r="6" spans="1:87" s="45" customFormat="1" x14ac:dyDescent="0.25">
      <c r="A6" s="69"/>
      <c r="B6" s="7"/>
      <c r="C6" s="7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</row>
    <row r="7" spans="1:87" s="45" customFormat="1" ht="18.75" customHeight="1" x14ac:dyDescent="0.25">
      <c r="A7" s="69"/>
      <c r="B7" s="71" t="s">
        <v>256</v>
      </c>
      <c r="C7" s="7"/>
      <c r="D7" s="70"/>
      <c r="E7" s="70"/>
      <c r="F7" s="70"/>
      <c r="G7" s="70"/>
      <c r="H7" s="90" t="s">
        <v>257</v>
      </c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</row>
    <row r="8" spans="1:87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I8" s="45"/>
    </row>
    <row r="9" spans="1:87" ht="111" customHeight="1" x14ac:dyDescent="0.25">
      <c r="A9" s="91" t="s">
        <v>251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</row>
    <row r="10" spans="1:87" s="4" customFormat="1" hidden="1" x14ac:dyDescent="0.25">
      <c r="A10" s="5"/>
      <c r="B10" s="5" t="str">
        <f>"20 января 2025 г."</f>
        <v>20 января 2025 г.</v>
      </c>
      <c r="C10" s="5"/>
      <c r="D10" s="5"/>
      <c r="E10" s="5"/>
      <c r="F10" s="6"/>
      <c r="G10" s="6"/>
      <c r="H10" s="5"/>
      <c r="I10" s="5"/>
      <c r="J10" s="5"/>
      <c r="K10" s="5"/>
      <c r="L10" s="5"/>
    </row>
    <row r="11" spans="1:87" hidden="1" x14ac:dyDescent="0.25">
      <c r="A11" s="1"/>
      <c r="B11" s="1"/>
      <c r="C11" s="45"/>
      <c r="D11" s="1"/>
      <c r="E11" s="45"/>
      <c r="F11" s="1"/>
      <c r="G11" s="45"/>
      <c r="H11" s="1"/>
      <c r="I11" s="45"/>
      <c r="J11" s="1"/>
      <c r="K11" s="4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87" ht="17.25" customHeight="1" x14ac:dyDescent="0.3">
      <c r="A12" s="1"/>
      <c r="B12" s="2"/>
      <c r="C12" s="2"/>
      <c r="D12" s="87" t="s">
        <v>280</v>
      </c>
      <c r="E12" s="87"/>
      <c r="F12" s="87"/>
      <c r="G12" s="87"/>
      <c r="H12" s="87"/>
      <c r="I12" s="3"/>
      <c r="J12" s="3"/>
      <c r="K12" s="3"/>
      <c r="L12" s="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87" ht="18.75" customHeight="1" x14ac:dyDescent="0.25">
      <c r="A13" s="83"/>
      <c r="B13" s="83"/>
      <c r="C13" s="83"/>
      <c r="D13" s="83"/>
      <c r="E13" s="56"/>
      <c r="F13" s="1"/>
      <c r="G13" s="45"/>
      <c r="H13" s="1"/>
      <c r="I13" s="45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</row>
    <row r="14" spans="1:87" hidden="1" x14ac:dyDescent="0.25">
      <c r="A14" s="1"/>
      <c r="B14" s="1"/>
      <c r="C14" s="45"/>
      <c r="D14" s="1"/>
      <c r="E14" s="45"/>
      <c r="F14" s="1"/>
      <c r="G14" s="45"/>
      <c r="H14" s="1"/>
      <c r="I14" s="45"/>
      <c r="J14" s="1"/>
      <c r="K14" s="4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87" ht="29.25" customHeight="1" x14ac:dyDescent="0.25">
      <c r="A15" s="84" t="s">
        <v>80</v>
      </c>
      <c r="B15" s="82" t="s">
        <v>81</v>
      </c>
      <c r="C15" s="80" t="s">
        <v>74</v>
      </c>
      <c r="D15" s="81"/>
      <c r="E15" s="80" t="s">
        <v>0</v>
      </c>
      <c r="F15" s="81"/>
      <c r="G15" s="80" t="s">
        <v>2</v>
      </c>
      <c r="H15" s="81"/>
      <c r="I15" s="80" t="s">
        <v>75</v>
      </c>
      <c r="J15" s="81"/>
      <c r="K15" s="80" t="s">
        <v>1</v>
      </c>
      <c r="L15" s="81"/>
      <c r="M15" s="10" t="s">
        <v>3</v>
      </c>
      <c r="N15" s="10" t="s">
        <v>4</v>
      </c>
      <c r="O15" s="10" t="s">
        <v>66</v>
      </c>
      <c r="P15" s="10" t="s">
        <v>5</v>
      </c>
      <c r="Q15" s="10" t="s">
        <v>6</v>
      </c>
      <c r="R15" s="10" t="s">
        <v>7</v>
      </c>
      <c r="S15" s="10" t="s">
        <v>8</v>
      </c>
      <c r="T15" s="10" t="s">
        <v>9</v>
      </c>
      <c r="U15" s="10" t="s">
        <v>10</v>
      </c>
      <c r="V15" s="10" t="s">
        <v>11</v>
      </c>
      <c r="W15" s="10" t="s">
        <v>12</v>
      </c>
      <c r="X15" s="10" t="s">
        <v>13</v>
      </c>
      <c r="Y15" s="10" t="s">
        <v>14</v>
      </c>
      <c r="Z15" s="82" t="s">
        <v>71</v>
      </c>
      <c r="AA15" s="82"/>
      <c r="AB15" s="82"/>
      <c r="AC15" s="82"/>
      <c r="AD15" s="12" t="s">
        <v>70</v>
      </c>
      <c r="AE15" s="12"/>
      <c r="AF15" s="12"/>
      <c r="AG15" s="12"/>
      <c r="AH15" s="12"/>
      <c r="AI15" s="12"/>
      <c r="AJ15" s="12"/>
      <c r="AK15" s="12"/>
      <c r="AL15" s="82" t="s">
        <v>82</v>
      </c>
      <c r="AM15" s="13" t="s">
        <v>22</v>
      </c>
      <c r="AN15" s="13" t="s">
        <v>23</v>
      </c>
      <c r="AO15" s="13" t="s">
        <v>24</v>
      </c>
      <c r="AP15" s="13" t="s">
        <v>25</v>
      </c>
      <c r="AQ15" s="13" t="s">
        <v>26</v>
      </c>
      <c r="AR15" s="13" t="s">
        <v>27</v>
      </c>
      <c r="AS15" s="13" t="s">
        <v>28</v>
      </c>
      <c r="AT15" s="13" t="s">
        <v>29</v>
      </c>
      <c r="AU15" s="13" t="s">
        <v>30</v>
      </c>
      <c r="AV15" s="13" t="s">
        <v>31</v>
      </c>
      <c r="AW15" s="13" t="s">
        <v>32</v>
      </c>
      <c r="AX15" s="13" t="s">
        <v>33</v>
      </c>
      <c r="AY15" s="13" t="s">
        <v>34</v>
      </c>
      <c r="AZ15" s="13" t="s">
        <v>35</v>
      </c>
      <c r="BA15" s="13" t="s">
        <v>36</v>
      </c>
      <c r="BB15" s="13" t="s">
        <v>37</v>
      </c>
      <c r="BC15" s="13" t="s">
        <v>38</v>
      </c>
      <c r="BD15" s="13" t="s">
        <v>39</v>
      </c>
      <c r="BE15" s="13" t="s">
        <v>40</v>
      </c>
      <c r="BF15" s="13" t="s">
        <v>41</v>
      </c>
      <c r="BG15" s="13" t="s">
        <v>42</v>
      </c>
      <c r="BH15" s="13" t="s">
        <v>43</v>
      </c>
      <c r="BI15" s="13" t="s">
        <v>44</v>
      </c>
      <c r="BJ15" s="13" t="s">
        <v>45</v>
      </c>
      <c r="BK15" s="13" t="s">
        <v>46</v>
      </c>
      <c r="BL15" s="13" t="s">
        <v>47</v>
      </c>
      <c r="BM15" s="13" t="s">
        <v>48</v>
      </c>
      <c r="BN15" s="13" t="s">
        <v>49</v>
      </c>
      <c r="BO15" s="13" t="s">
        <v>50</v>
      </c>
      <c r="BP15" s="13" t="s">
        <v>51</v>
      </c>
      <c r="BQ15" s="13" t="s">
        <v>52</v>
      </c>
      <c r="BR15" s="13" t="s">
        <v>53</v>
      </c>
      <c r="BS15" s="13" t="s">
        <v>54</v>
      </c>
      <c r="BT15" s="13" t="s">
        <v>55</v>
      </c>
      <c r="BU15" s="13" t="s">
        <v>56</v>
      </c>
      <c r="BV15" s="13" t="s">
        <v>57</v>
      </c>
      <c r="BW15" s="13" t="s">
        <v>58</v>
      </c>
      <c r="BX15" s="13" t="s">
        <v>59</v>
      </c>
      <c r="BY15" s="13" t="s">
        <v>60</v>
      </c>
      <c r="BZ15" s="13" t="s">
        <v>61</v>
      </c>
      <c r="CA15" s="13" t="s">
        <v>62</v>
      </c>
      <c r="CB15" s="13" t="s">
        <v>63</v>
      </c>
      <c r="CC15" s="13" t="s">
        <v>64</v>
      </c>
      <c r="CD15" s="13" t="s">
        <v>65</v>
      </c>
      <c r="CE15" s="13"/>
      <c r="CF15" s="82"/>
      <c r="CG15" s="82"/>
      <c r="CH15" s="80" t="s">
        <v>227</v>
      </c>
      <c r="CI15" s="81"/>
    </row>
    <row r="16" spans="1:87" ht="36.75" customHeight="1" x14ac:dyDescent="0.25">
      <c r="A16" s="85"/>
      <c r="B16" s="82"/>
      <c r="C16" s="61" t="s">
        <v>244</v>
      </c>
      <c r="D16" s="61" t="s">
        <v>245</v>
      </c>
      <c r="E16" s="61" t="s">
        <v>244</v>
      </c>
      <c r="F16" s="61" t="s">
        <v>245</v>
      </c>
      <c r="G16" s="61" t="s">
        <v>244</v>
      </c>
      <c r="H16" s="61" t="s">
        <v>245</v>
      </c>
      <c r="I16" s="61" t="s">
        <v>244</v>
      </c>
      <c r="J16" s="61" t="s">
        <v>245</v>
      </c>
      <c r="K16" s="61" t="s">
        <v>244</v>
      </c>
      <c r="L16" s="61" t="s">
        <v>245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 t="s">
        <v>15</v>
      </c>
      <c r="AA16" s="10" t="s">
        <v>16</v>
      </c>
      <c r="AB16" s="10" t="s">
        <v>17</v>
      </c>
      <c r="AC16" s="10" t="s">
        <v>18</v>
      </c>
      <c r="AD16" s="10" t="s">
        <v>67</v>
      </c>
      <c r="AE16" s="10" t="s">
        <v>19</v>
      </c>
      <c r="AF16" s="10" t="s">
        <v>68</v>
      </c>
      <c r="AG16" s="10" t="s">
        <v>69</v>
      </c>
      <c r="AH16" s="10" t="s">
        <v>72</v>
      </c>
      <c r="AI16" s="10" t="s">
        <v>73</v>
      </c>
      <c r="AJ16" s="10" t="s">
        <v>20</v>
      </c>
      <c r="AK16" s="10" t="s">
        <v>21</v>
      </c>
      <c r="AL16" s="82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82"/>
      <c r="CG16" s="82"/>
      <c r="CH16" s="61" t="s">
        <v>244</v>
      </c>
      <c r="CI16" s="61" t="s">
        <v>245</v>
      </c>
    </row>
    <row r="17" spans="1:87" s="28" customFormat="1" ht="15.75" customHeight="1" x14ac:dyDescent="0.25">
      <c r="A17" s="30"/>
      <c r="B17" s="34" t="s">
        <v>125</v>
      </c>
      <c r="C17" s="34"/>
      <c r="D17" s="30"/>
      <c r="E17" s="30"/>
      <c r="F17" s="30"/>
      <c r="G17" s="30"/>
      <c r="H17" s="30"/>
      <c r="I17" s="30"/>
      <c r="J17" s="30"/>
      <c r="K17" s="30"/>
      <c r="L17" s="30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0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30"/>
      <c r="CG17" s="30"/>
      <c r="CH17" s="30"/>
      <c r="CI17" s="30"/>
    </row>
    <row r="18" spans="1:87" s="22" customFormat="1" ht="15.75" customHeight="1" x14ac:dyDescent="0.25">
      <c r="A18" s="25"/>
      <c r="B18" s="25" t="s">
        <v>126</v>
      </c>
      <c r="C18" s="30"/>
      <c r="D18" s="25"/>
      <c r="E18" s="30"/>
      <c r="F18" s="25"/>
      <c r="G18" s="30"/>
      <c r="H18" s="25"/>
      <c r="I18" s="30"/>
      <c r="J18" s="25"/>
      <c r="K18" s="30"/>
      <c r="L18" s="25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5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5"/>
      <c r="CG18" s="25"/>
      <c r="CH18" s="30"/>
      <c r="CI18" s="25"/>
    </row>
    <row r="19" spans="1:87" x14ac:dyDescent="0.25">
      <c r="B19" s="14" t="s">
        <v>85</v>
      </c>
      <c r="C19" s="14"/>
    </row>
    <row r="20" spans="1:87" s="17" customFormat="1" ht="33" customHeight="1" x14ac:dyDescent="0.25">
      <c r="A20" s="37" t="s">
        <v>110</v>
      </c>
      <c r="B20" s="24" t="s">
        <v>111</v>
      </c>
      <c r="C20" s="57" t="s">
        <v>226</v>
      </c>
      <c r="D20" s="37" t="str">
        <f>"150/5"</f>
        <v>150/5</v>
      </c>
      <c r="E20" s="37">
        <v>5.7</v>
      </c>
      <c r="F20" s="37">
        <v>4.74</v>
      </c>
      <c r="G20" s="37">
        <v>7.8</v>
      </c>
      <c r="H20" s="37">
        <v>7.16</v>
      </c>
      <c r="I20" s="37">
        <v>31.1</v>
      </c>
      <c r="J20" s="37">
        <v>25.98</v>
      </c>
      <c r="K20" s="37">
        <v>216</v>
      </c>
      <c r="L20" s="37">
        <v>186.01475699999995</v>
      </c>
      <c r="M20" s="37">
        <v>4.3099999999999996</v>
      </c>
      <c r="N20" s="37">
        <v>0.13</v>
      </c>
      <c r="O20" s="37">
        <v>4.24</v>
      </c>
      <c r="P20" s="37">
        <v>0</v>
      </c>
      <c r="Q20" s="37">
        <v>7.61</v>
      </c>
      <c r="R20" s="37">
        <v>17.52</v>
      </c>
      <c r="S20" s="37">
        <v>0.86</v>
      </c>
      <c r="T20" s="37">
        <v>0</v>
      </c>
      <c r="U20" s="37">
        <v>0</v>
      </c>
      <c r="V20" s="37">
        <v>0.08</v>
      </c>
      <c r="W20" s="37">
        <v>1.39</v>
      </c>
      <c r="X20" s="37">
        <v>262.26</v>
      </c>
      <c r="Y20" s="37">
        <v>156.02000000000001</v>
      </c>
      <c r="Z20" s="37">
        <v>97.76</v>
      </c>
      <c r="AA20" s="37">
        <v>27.95</v>
      </c>
      <c r="AB20" s="37">
        <v>115.4</v>
      </c>
      <c r="AC20" s="37">
        <v>0.62</v>
      </c>
      <c r="AD20" s="37">
        <v>44.98</v>
      </c>
      <c r="AE20" s="37">
        <v>28.67</v>
      </c>
      <c r="AF20" s="37">
        <v>50.13</v>
      </c>
      <c r="AG20" s="37">
        <v>0.14000000000000001</v>
      </c>
      <c r="AH20" s="37">
        <v>0.09</v>
      </c>
      <c r="AI20" s="37">
        <v>0.12</v>
      </c>
      <c r="AJ20" s="37">
        <v>0.43</v>
      </c>
      <c r="AK20" s="37">
        <v>1.72</v>
      </c>
      <c r="AL20" s="37">
        <v>0.4</v>
      </c>
      <c r="AM20" s="42">
        <v>0</v>
      </c>
      <c r="AN20" s="42">
        <v>119.78</v>
      </c>
      <c r="AO20" s="42">
        <v>103.27</v>
      </c>
      <c r="AP20" s="42">
        <v>300.76</v>
      </c>
      <c r="AQ20" s="42">
        <v>74.31</v>
      </c>
      <c r="AR20" s="42">
        <v>62.88</v>
      </c>
      <c r="AS20" s="42">
        <v>88.52</v>
      </c>
      <c r="AT20" s="42">
        <v>39.57</v>
      </c>
      <c r="AU20" s="42">
        <v>130.07</v>
      </c>
      <c r="AV20" s="42">
        <v>204.99</v>
      </c>
      <c r="AW20" s="42">
        <v>123.25</v>
      </c>
      <c r="AX20" s="42">
        <v>160.85</v>
      </c>
      <c r="AY20" s="42">
        <v>59.31</v>
      </c>
      <c r="AZ20" s="42">
        <v>82.48</v>
      </c>
      <c r="BA20" s="42">
        <v>471.91</v>
      </c>
      <c r="BB20" s="42">
        <v>0</v>
      </c>
      <c r="BC20" s="42">
        <v>159.38</v>
      </c>
      <c r="BD20" s="42">
        <v>143.41</v>
      </c>
      <c r="BE20" s="42">
        <v>95.67</v>
      </c>
      <c r="BF20" s="42">
        <v>42.87</v>
      </c>
      <c r="BG20" s="42">
        <v>0.19</v>
      </c>
      <c r="BH20" s="42">
        <v>0.04</v>
      </c>
      <c r="BI20" s="42">
        <v>0.04</v>
      </c>
      <c r="BJ20" s="42">
        <v>0.09</v>
      </c>
      <c r="BK20" s="42">
        <v>0.12</v>
      </c>
      <c r="BL20" s="42">
        <v>0.39</v>
      </c>
      <c r="BM20" s="42">
        <v>0</v>
      </c>
      <c r="BN20" s="42">
        <v>1.29</v>
      </c>
      <c r="BO20" s="42">
        <v>0</v>
      </c>
      <c r="BP20" s="42">
        <v>0.39</v>
      </c>
      <c r="BQ20" s="42">
        <v>0</v>
      </c>
      <c r="BR20" s="42">
        <v>0</v>
      </c>
      <c r="BS20" s="42">
        <v>0</v>
      </c>
      <c r="BT20" s="42">
        <v>0.04</v>
      </c>
      <c r="BU20" s="42">
        <v>0.14000000000000001</v>
      </c>
      <c r="BV20" s="42">
        <v>1.25</v>
      </c>
      <c r="BW20" s="42">
        <v>0</v>
      </c>
      <c r="BX20" s="42">
        <v>0</v>
      </c>
      <c r="BY20" s="42">
        <v>0.33</v>
      </c>
      <c r="BZ20" s="42">
        <v>0.01</v>
      </c>
      <c r="CA20" s="42">
        <v>0</v>
      </c>
      <c r="CB20" s="42">
        <v>0</v>
      </c>
      <c r="CC20" s="42">
        <v>0</v>
      </c>
      <c r="CD20" s="42">
        <v>0</v>
      </c>
      <c r="CE20" s="42">
        <v>124.6</v>
      </c>
      <c r="CF20" s="42">
        <v>49.76</v>
      </c>
      <c r="CG20" s="42"/>
      <c r="CH20" s="42">
        <v>0.5</v>
      </c>
      <c r="CI20" s="42">
        <v>0.4</v>
      </c>
    </row>
    <row r="21" spans="1:87" s="17" customFormat="1" x14ac:dyDescent="0.25">
      <c r="A21" s="37" t="str">
        <f>"32/10"</f>
        <v>32/10</v>
      </c>
      <c r="B21" s="16" t="s">
        <v>112</v>
      </c>
      <c r="C21" s="64">
        <v>180</v>
      </c>
      <c r="D21" s="37" t="str">
        <f>"150"</f>
        <v>150</v>
      </c>
      <c r="E21" s="37">
        <v>3</v>
      </c>
      <c r="F21" s="37">
        <v>2.5</v>
      </c>
      <c r="G21" s="37">
        <v>2.93</v>
      </c>
      <c r="H21" s="37">
        <v>2.44</v>
      </c>
      <c r="I21" s="37">
        <v>13.93</v>
      </c>
      <c r="J21" s="37">
        <v>11.6</v>
      </c>
      <c r="K21" s="37">
        <v>91.54</v>
      </c>
      <c r="L21" s="37">
        <v>76.281166666666678</v>
      </c>
      <c r="M21" s="37">
        <v>1.5</v>
      </c>
      <c r="N21" s="37">
        <v>0</v>
      </c>
      <c r="O21" s="37">
        <v>0</v>
      </c>
      <c r="P21" s="37">
        <v>0</v>
      </c>
      <c r="Q21" s="37">
        <v>11.6</v>
      </c>
      <c r="R21" s="37">
        <v>0</v>
      </c>
      <c r="S21" s="37">
        <v>0</v>
      </c>
      <c r="T21" s="37">
        <v>0</v>
      </c>
      <c r="U21" s="37">
        <v>0</v>
      </c>
      <c r="V21" s="37">
        <v>0.08</v>
      </c>
      <c r="W21" s="37">
        <v>0.53</v>
      </c>
      <c r="X21" s="37">
        <v>37.21</v>
      </c>
      <c r="Y21" s="37">
        <v>108.65</v>
      </c>
      <c r="Z21" s="37">
        <v>87.54</v>
      </c>
      <c r="AA21" s="37">
        <v>9.98</v>
      </c>
      <c r="AB21" s="37">
        <v>62.78</v>
      </c>
      <c r="AC21" s="37">
        <v>0.1</v>
      </c>
      <c r="AD21" s="37">
        <v>15</v>
      </c>
      <c r="AE21" s="37">
        <v>6.75</v>
      </c>
      <c r="AF21" s="37">
        <v>16.5</v>
      </c>
      <c r="AG21" s="37">
        <v>0</v>
      </c>
      <c r="AH21" s="37">
        <v>0.03</v>
      </c>
      <c r="AI21" s="37">
        <v>0.1</v>
      </c>
      <c r="AJ21" s="37">
        <v>0.06</v>
      </c>
      <c r="AK21" s="37">
        <v>0.6</v>
      </c>
      <c r="AL21" s="37">
        <v>0.39</v>
      </c>
      <c r="AM21" s="42">
        <v>0</v>
      </c>
      <c r="AN21" s="42">
        <v>119.81</v>
      </c>
      <c r="AO21" s="42">
        <v>118.34</v>
      </c>
      <c r="AP21" s="42">
        <v>202.86</v>
      </c>
      <c r="AQ21" s="42">
        <v>163.16999999999999</v>
      </c>
      <c r="AR21" s="42">
        <v>54.39</v>
      </c>
      <c r="AS21" s="42">
        <v>95.55</v>
      </c>
      <c r="AT21" s="42">
        <v>31.61</v>
      </c>
      <c r="AU21" s="42">
        <v>107.31</v>
      </c>
      <c r="AV21" s="42">
        <v>0</v>
      </c>
      <c r="AW21" s="42">
        <v>0</v>
      </c>
      <c r="AX21" s="42">
        <v>0</v>
      </c>
      <c r="AY21" s="42">
        <v>0</v>
      </c>
      <c r="AZ21" s="42">
        <v>0</v>
      </c>
      <c r="BA21" s="42">
        <v>0</v>
      </c>
      <c r="BB21" s="42">
        <v>0</v>
      </c>
      <c r="BC21" s="42">
        <v>0</v>
      </c>
      <c r="BD21" s="42">
        <v>0</v>
      </c>
      <c r="BE21" s="42">
        <v>135.24</v>
      </c>
      <c r="BF21" s="42">
        <v>19.11</v>
      </c>
      <c r="BG21" s="42">
        <v>0</v>
      </c>
      <c r="BH21" s="42">
        <v>0</v>
      </c>
      <c r="BI21" s="42">
        <v>0</v>
      </c>
      <c r="BJ21" s="42">
        <v>0</v>
      </c>
      <c r="BK21" s="42">
        <v>0</v>
      </c>
      <c r="BL21" s="42">
        <v>0</v>
      </c>
      <c r="BM21" s="42">
        <v>0</v>
      </c>
      <c r="BN21" s="42">
        <v>0</v>
      </c>
      <c r="BO21" s="42">
        <v>0</v>
      </c>
      <c r="BP21" s="42">
        <v>0</v>
      </c>
      <c r="BQ21" s="42">
        <v>0</v>
      </c>
      <c r="BR21" s="42">
        <v>0</v>
      </c>
      <c r="BS21" s="42">
        <v>0</v>
      </c>
      <c r="BT21" s="42">
        <v>0</v>
      </c>
      <c r="BU21" s="42">
        <v>0</v>
      </c>
      <c r="BV21" s="42">
        <v>0</v>
      </c>
      <c r="BW21" s="42">
        <v>0</v>
      </c>
      <c r="BX21" s="42">
        <v>0</v>
      </c>
      <c r="BY21" s="42">
        <v>0</v>
      </c>
      <c r="BZ21" s="42">
        <v>0</v>
      </c>
      <c r="CA21" s="42">
        <v>0</v>
      </c>
      <c r="CB21" s="42">
        <v>0</v>
      </c>
      <c r="CC21" s="42">
        <v>0</v>
      </c>
      <c r="CD21" s="42">
        <v>0</v>
      </c>
      <c r="CE21" s="42">
        <v>156.47999999999999</v>
      </c>
      <c r="CF21" s="42">
        <v>16.13</v>
      </c>
      <c r="CG21" s="42"/>
      <c r="CH21" s="42">
        <v>0.5</v>
      </c>
      <c r="CI21" s="42">
        <v>0.4</v>
      </c>
    </row>
    <row r="22" spans="1:87" s="17" customFormat="1" x14ac:dyDescent="0.25">
      <c r="A22" s="54" t="str">
        <f>"1/13"</f>
        <v>1/13</v>
      </c>
      <c r="B22" s="47" t="s">
        <v>149</v>
      </c>
      <c r="C22" s="58" t="s">
        <v>228</v>
      </c>
      <c r="D22" s="54" t="str">
        <f>"25/5"</f>
        <v>25/5</v>
      </c>
      <c r="E22" s="54">
        <v>2.3199999999999998</v>
      </c>
      <c r="F22" s="54">
        <v>1.94</v>
      </c>
      <c r="G22" s="54">
        <v>3.9</v>
      </c>
      <c r="H22" s="54">
        <v>3.85</v>
      </c>
      <c r="I22" s="54">
        <v>14.14</v>
      </c>
      <c r="J22" s="54">
        <v>11.79</v>
      </c>
      <c r="K22" s="54">
        <v>102.04</v>
      </c>
      <c r="L22" s="54">
        <v>90.541999999999987</v>
      </c>
      <c r="M22" s="54">
        <v>2.36</v>
      </c>
      <c r="N22" s="54">
        <v>0.11</v>
      </c>
      <c r="O22" s="54">
        <v>0</v>
      </c>
      <c r="P22" s="54">
        <v>0</v>
      </c>
      <c r="Q22" s="54">
        <v>0.34</v>
      </c>
      <c r="R22" s="54">
        <v>11.4</v>
      </c>
      <c r="S22" s="54">
        <v>0.05</v>
      </c>
      <c r="T22" s="54">
        <v>0</v>
      </c>
      <c r="U22" s="54">
        <v>0</v>
      </c>
      <c r="V22" s="54">
        <v>0</v>
      </c>
      <c r="W22" s="54">
        <v>0.52</v>
      </c>
      <c r="X22" s="54">
        <v>0.75</v>
      </c>
      <c r="Y22" s="54">
        <v>1.5</v>
      </c>
      <c r="Z22" s="54">
        <v>1.2</v>
      </c>
      <c r="AA22" s="54">
        <v>0</v>
      </c>
      <c r="AB22" s="54">
        <v>1.5</v>
      </c>
      <c r="AC22" s="54">
        <v>0.01</v>
      </c>
      <c r="AD22" s="54">
        <v>20</v>
      </c>
      <c r="AE22" s="54">
        <v>15</v>
      </c>
      <c r="AF22" s="54">
        <v>22.5</v>
      </c>
      <c r="AG22" s="54">
        <v>0.05</v>
      </c>
      <c r="AH22" s="54">
        <v>0</v>
      </c>
      <c r="AI22" s="54">
        <v>0.01</v>
      </c>
      <c r="AJ22" s="54">
        <v>0.01</v>
      </c>
      <c r="AK22" s="54">
        <v>0.01</v>
      </c>
      <c r="AL22" s="54">
        <v>0</v>
      </c>
      <c r="AM22" s="46">
        <v>0</v>
      </c>
      <c r="AN22" s="46">
        <v>93.85</v>
      </c>
      <c r="AO22" s="46">
        <v>97.55</v>
      </c>
      <c r="AP22" s="46">
        <v>150.05000000000001</v>
      </c>
      <c r="AQ22" s="46">
        <v>50.75</v>
      </c>
      <c r="AR22" s="46">
        <v>29.6</v>
      </c>
      <c r="AS22" s="46">
        <v>59.85</v>
      </c>
      <c r="AT22" s="46">
        <v>23.9</v>
      </c>
      <c r="AU22" s="46">
        <v>106.1</v>
      </c>
      <c r="AV22" s="46">
        <v>66.3</v>
      </c>
      <c r="AW22" s="46">
        <v>91.3</v>
      </c>
      <c r="AX22" s="46">
        <v>77.099999999999994</v>
      </c>
      <c r="AY22" s="46">
        <v>40.75</v>
      </c>
      <c r="AZ22" s="46">
        <v>70.2</v>
      </c>
      <c r="BA22" s="46">
        <v>584.1</v>
      </c>
      <c r="BB22" s="46">
        <v>0</v>
      </c>
      <c r="BC22" s="46">
        <v>190.4</v>
      </c>
      <c r="BD22" s="46">
        <v>84.45</v>
      </c>
      <c r="BE22" s="46">
        <v>56.35</v>
      </c>
      <c r="BF22" s="46">
        <v>43.5</v>
      </c>
      <c r="BG22" s="46">
        <v>0.13</v>
      </c>
      <c r="BH22" s="46">
        <v>0.06</v>
      </c>
      <c r="BI22" s="46">
        <v>0.03</v>
      </c>
      <c r="BJ22" s="46">
        <v>0.08</v>
      </c>
      <c r="BK22" s="46">
        <v>0.09</v>
      </c>
      <c r="BL22" s="46">
        <v>0.4</v>
      </c>
      <c r="BM22" s="46">
        <v>0</v>
      </c>
      <c r="BN22" s="46">
        <v>1.1299999999999999</v>
      </c>
      <c r="BO22" s="46">
        <v>0</v>
      </c>
      <c r="BP22" s="46">
        <v>0.34</v>
      </c>
      <c r="BQ22" s="46">
        <v>0</v>
      </c>
      <c r="BR22" s="46">
        <v>0</v>
      </c>
      <c r="BS22" s="46">
        <v>0</v>
      </c>
      <c r="BT22" s="46">
        <v>0.08</v>
      </c>
      <c r="BU22" s="46">
        <v>0.12</v>
      </c>
      <c r="BV22" s="46">
        <v>0.92</v>
      </c>
      <c r="BW22" s="46">
        <v>0</v>
      </c>
      <c r="BX22" s="46">
        <v>0</v>
      </c>
      <c r="BY22" s="46">
        <v>0.14000000000000001</v>
      </c>
      <c r="BZ22" s="46">
        <v>0.01</v>
      </c>
      <c r="CA22" s="46">
        <v>0</v>
      </c>
      <c r="CB22" s="46">
        <v>0</v>
      </c>
      <c r="CC22" s="46">
        <v>0</v>
      </c>
      <c r="CD22" s="46">
        <v>0</v>
      </c>
      <c r="CE22" s="46">
        <v>11.03</v>
      </c>
      <c r="CF22" s="46">
        <v>22.5</v>
      </c>
      <c r="CG22" s="46"/>
      <c r="CH22" s="46">
        <v>0</v>
      </c>
      <c r="CI22" s="46">
        <v>0</v>
      </c>
    </row>
    <row r="23" spans="1:87" s="19" customFormat="1" x14ac:dyDescent="0.25">
      <c r="A23" s="49"/>
      <c r="B23" s="18" t="s">
        <v>87</v>
      </c>
      <c r="C23" s="66">
        <v>400</v>
      </c>
      <c r="D23" s="49">
        <v>335</v>
      </c>
      <c r="E23" s="49">
        <f t="shared" ref="E23:AJ23" si="0">SUM(E20:E22)</f>
        <v>11.02</v>
      </c>
      <c r="F23" s="49">
        <f t="shared" si="0"/>
        <v>9.18</v>
      </c>
      <c r="G23" s="49">
        <f t="shared" si="0"/>
        <v>14.63</v>
      </c>
      <c r="H23" s="49">
        <f t="shared" si="0"/>
        <v>13.45</v>
      </c>
      <c r="I23" s="49">
        <f t="shared" si="0"/>
        <v>59.17</v>
      </c>
      <c r="J23" s="49">
        <f t="shared" si="0"/>
        <v>49.37</v>
      </c>
      <c r="K23" s="49">
        <f t="shared" si="0"/>
        <v>409.58000000000004</v>
      </c>
      <c r="L23" s="49">
        <f t="shared" si="0"/>
        <v>352.8379236666666</v>
      </c>
      <c r="M23" s="49">
        <f t="shared" si="0"/>
        <v>8.17</v>
      </c>
      <c r="N23" s="49">
        <f t="shared" si="0"/>
        <v>0.24</v>
      </c>
      <c r="O23" s="49">
        <f t="shared" si="0"/>
        <v>4.24</v>
      </c>
      <c r="P23" s="49">
        <f t="shared" si="0"/>
        <v>0</v>
      </c>
      <c r="Q23" s="49">
        <f t="shared" si="0"/>
        <v>19.55</v>
      </c>
      <c r="R23" s="49">
        <f t="shared" si="0"/>
        <v>28.92</v>
      </c>
      <c r="S23" s="49">
        <f t="shared" si="0"/>
        <v>0.91</v>
      </c>
      <c r="T23" s="49">
        <f t="shared" si="0"/>
        <v>0</v>
      </c>
      <c r="U23" s="49">
        <f t="shared" si="0"/>
        <v>0</v>
      </c>
      <c r="V23" s="49">
        <f t="shared" si="0"/>
        <v>0.16</v>
      </c>
      <c r="W23" s="49">
        <f t="shared" si="0"/>
        <v>2.44</v>
      </c>
      <c r="X23" s="49">
        <f t="shared" si="0"/>
        <v>300.21999999999997</v>
      </c>
      <c r="Y23" s="49">
        <f t="shared" si="0"/>
        <v>266.17</v>
      </c>
      <c r="Z23" s="49">
        <f t="shared" si="0"/>
        <v>186.5</v>
      </c>
      <c r="AA23" s="49">
        <f t="shared" si="0"/>
        <v>37.93</v>
      </c>
      <c r="AB23" s="49">
        <f t="shared" si="0"/>
        <v>179.68</v>
      </c>
      <c r="AC23" s="49">
        <f t="shared" si="0"/>
        <v>0.73</v>
      </c>
      <c r="AD23" s="49">
        <f t="shared" si="0"/>
        <v>79.97999999999999</v>
      </c>
      <c r="AE23" s="49">
        <f t="shared" si="0"/>
        <v>50.42</v>
      </c>
      <c r="AF23" s="49">
        <f t="shared" si="0"/>
        <v>89.13</v>
      </c>
      <c r="AG23" s="49">
        <f t="shared" si="0"/>
        <v>0.19</v>
      </c>
      <c r="AH23" s="49">
        <f t="shared" si="0"/>
        <v>0.12</v>
      </c>
      <c r="AI23" s="49">
        <f t="shared" si="0"/>
        <v>0.23</v>
      </c>
      <c r="AJ23" s="49">
        <f t="shared" si="0"/>
        <v>0.5</v>
      </c>
      <c r="AK23" s="49">
        <f t="shared" ref="AK23:BP23" si="1">SUM(AK20:AK22)</f>
        <v>2.3299999999999996</v>
      </c>
      <c r="AL23" s="49">
        <f t="shared" si="1"/>
        <v>0.79</v>
      </c>
      <c r="AM23" s="49">
        <f t="shared" si="1"/>
        <v>0</v>
      </c>
      <c r="AN23" s="49">
        <f t="shared" si="1"/>
        <v>333.44</v>
      </c>
      <c r="AO23" s="49">
        <f t="shared" si="1"/>
        <v>319.16000000000003</v>
      </c>
      <c r="AP23" s="49">
        <f t="shared" si="1"/>
        <v>653.67000000000007</v>
      </c>
      <c r="AQ23" s="49">
        <f t="shared" si="1"/>
        <v>288.23</v>
      </c>
      <c r="AR23" s="49">
        <f t="shared" si="1"/>
        <v>146.87</v>
      </c>
      <c r="AS23" s="49">
        <f t="shared" si="1"/>
        <v>243.92</v>
      </c>
      <c r="AT23" s="49">
        <f t="shared" si="1"/>
        <v>95.080000000000013</v>
      </c>
      <c r="AU23" s="49">
        <f t="shared" si="1"/>
        <v>343.48</v>
      </c>
      <c r="AV23" s="49">
        <f t="shared" si="1"/>
        <v>271.29000000000002</v>
      </c>
      <c r="AW23" s="49">
        <f t="shared" si="1"/>
        <v>214.55</v>
      </c>
      <c r="AX23" s="49">
        <f t="shared" si="1"/>
        <v>237.95</v>
      </c>
      <c r="AY23" s="49">
        <f t="shared" si="1"/>
        <v>100.06</v>
      </c>
      <c r="AZ23" s="49">
        <f t="shared" si="1"/>
        <v>152.68</v>
      </c>
      <c r="BA23" s="49">
        <f t="shared" si="1"/>
        <v>1056.01</v>
      </c>
      <c r="BB23" s="49">
        <f t="shared" si="1"/>
        <v>0</v>
      </c>
      <c r="BC23" s="49">
        <f t="shared" si="1"/>
        <v>349.78</v>
      </c>
      <c r="BD23" s="49">
        <f t="shared" si="1"/>
        <v>227.86</v>
      </c>
      <c r="BE23" s="49">
        <f t="shared" si="1"/>
        <v>287.26000000000005</v>
      </c>
      <c r="BF23" s="49">
        <f t="shared" si="1"/>
        <v>105.47999999999999</v>
      </c>
      <c r="BG23" s="49">
        <f t="shared" si="1"/>
        <v>0.32</v>
      </c>
      <c r="BH23" s="49">
        <f t="shared" si="1"/>
        <v>0.1</v>
      </c>
      <c r="BI23" s="49">
        <f t="shared" si="1"/>
        <v>7.0000000000000007E-2</v>
      </c>
      <c r="BJ23" s="49">
        <f t="shared" si="1"/>
        <v>0.16999999999999998</v>
      </c>
      <c r="BK23" s="49">
        <f t="shared" si="1"/>
        <v>0.21</v>
      </c>
      <c r="BL23" s="49">
        <f t="shared" si="1"/>
        <v>0.79</v>
      </c>
      <c r="BM23" s="49">
        <f t="shared" si="1"/>
        <v>0</v>
      </c>
      <c r="BN23" s="49">
        <f t="shared" si="1"/>
        <v>2.42</v>
      </c>
      <c r="BO23" s="49">
        <f t="shared" si="1"/>
        <v>0</v>
      </c>
      <c r="BP23" s="49">
        <f t="shared" si="1"/>
        <v>0.73</v>
      </c>
      <c r="BQ23" s="49">
        <f t="shared" ref="BQ23:CI23" si="2">SUM(BQ20:BQ22)</f>
        <v>0</v>
      </c>
      <c r="BR23" s="49">
        <f t="shared" si="2"/>
        <v>0</v>
      </c>
      <c r="BS23" s="49">
        <f t="shared" si="2"/>
        <v>0</v>
      </c>
      <c r="BT23" s="49">
        <f t="shared" si="2"/>
        <v>0.12</v>
      </c>
      <c r="BU23" s="49">
        <f t="shared" si="2"/>
        <v>0.26</v>
      </c>
      <c r="BV23" s="49">
        <f t="shared" si="2"/>
        <v>2.17</v>
      </c>
      <c r="BW23" s="49">
        <f t="shared" si="2"/>
        <v>0</v>
      </c>
      <c r="BX23" s="49">
        <f t="shared" si="2"/>
        <v>0</v>
      </c>
      <c r="BY23" s="49">
        <f t="shared" si="2"/>
        <v>0.47000000000000003</v>
      </c>
      <c r="BZ23" s="49">
        <f t="shared" si="2"/>
        <v>0.02</v>
      </c>
      <c r="CA23" s="49">
        <f t="shared" si="2"/>
        <v>0</v>
      </c>
      <c r="CB23" s="49">
        <f t="shared" si="2"/>
        <v>0</v>
      </c>
      <c r="CC23" s="49">
        <f t="shared" si="2"/>
        <v>0</v>
      </c>
      <c r="CD23" s="49">
        <f t="shared" si="2"/>
        <v>0</v>
      </c>
      <c r="CE23" s="49">
        <f t="shared" si="2"/>
        <v>292.10999999999996</v>
      </c>
      <c r="CF23" s="49">
        <f t="shared" si="2"/>
        <v>88.39</v>
      </c>
      <c r="CG23" s="49">
        <f t="shared" si="2"/>
        <v>0</v>
      </c>
      <c r="CH23" s="49">
        <f t="shared" si="2"/>
        <v>1</v>
      </c>
      <c r="CI23" s="49">
        <f t="shared" si="2"/>
        <v>0.8</v>
      </c>
    </row>
    <row r="24" spans="1:87" x14ac:dyDescent="0.25">
      <c r="A24" s="55"/>
      <c r="B24" s="14" t="s">
        <v>88</v>
      </c>
      <c r="C24" s="14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</row>
    <row r="25" spans="1:87" s="13" customFormat="1" x14ac:dyDescent="0.25">
      <c r="A25" s="54" t="str">
        <f>"-"</f>
        <v>-</v>
      </c>
      <c r="B25" s="47" t="s">
        <v>94</v>
      </c>
      <c r="C25" s="65">
        <v>100</v>
      </c>
      <c r="D25" s="54" t="str">
        <f>"100"</f>
        <v>100</v>
      </c>
      <c r="E25" s="54">
        <v>0.5</v>
      </c>
      <c r="F25" s="54">
        <v>0.5</v>
      </c>
      <c r="G25" s="54">
        <v>0.1</v>
      </c>
      <c r="H25" s="54">
        <v>0.1</v>
      </c>
      <c r="I25" s="54">
        <v>10.3</v>
      </c>
      <c r="J25" s="54">
        <v>10.3</v>
      </c>
      <c r="K25" s="54">
        <v>43.24</v>
      </c>
      <c r="L25" s="54">
        <v>43.239999999999995</v>
      </c>
      <c r="M25" s="54">
        <v>0</v>
      </c>
      <c r="N25" s="54">
        <v>0</v>
      </c>
      <c r="O25" s="54">
        <v>0</v>
      </c>
      <c r="P25" s="54">
        <v>0</v>
      </c>
      <c r="Q25" s="54">
        <v>9.9</v>
      </c>
      <c r="R25" s="54">
        <v>0.2</v>
      </c>
      <c r="S25" s="54">
        <v>0.2</v>
      </c>
      <c r="T25" s="54">
        <v>0</v>
      </c>
      <c r="U25" s="54">
        <v>0</v>
      </c>
      <c r="V25" s="54">
        <v>0.5</v>
      </c>
      <c r="W25" s="54">
        <v>0.3</v>
      </c>
      <c r="X25" s="54">
        <v>6</v>
      </c>
      <c r="Y25" s="54">
        <v>120</v>
      </c>
      <c r="Z25" s="54">
        <v>7</v>
      </c>
      <c r="AA25" s="54">
        <v>4</v>
      </c>
      <c r="AB25" s="54">
        <v>7</v>
      </c>
      <c r="AC25" s="54">
        <v>1.4</v>
      </c>
      <c r="AD25" s="54">
        <v>0</v>
      </c>
      <c r="AE25" s="54">
        <v>0</v>
      </c>
      <c r="AF25" s="54">
        <v>0</v>
      </c>
      <c r="AG25" s="54">
        <v>0.1</v>
      </c>
      <c r="AH25" s="54">
        <v>0.01</v>
      </c>
      <c r="AI25" s="54">
        <v>0.01</v>
      </c>
      <c r="AJ25" s="54">
        <v>0.1</v>
      </c>
      <c r="AK25" s="54">
        <v>0.2</v>
      </c>
      <c r="AL25" s="54">
        <v>2</v>
      </c>
      <c r="AM25" s="46">
        <v>0.2</v>
      </c>
      <c r="AN25" s="46">
        <v>8</v>
      </c>
      <c r="AO25" s="46">
        <v>10</v>
      </c>
      <c r="AP25" s="46">
        <v>14</v>
      </c>
      <c r="AQ25" s="46">
        <v>14</v>
      </c>
      <c r="AR25" s="46">
        <v>2</v>
      </c>
      <c r="AS25" s="46">
        <v>8</v>
      </c>
      <c r="AT25" s="46">
        <v>2</v>
      </c>
      <c r="AU25" s="46">
        <v>7</v>
      </c>
      <c r="AV25" s="46">
        <v>13</v>
      </c>
      <c r="AW25" s="46">
        <v>8</v>
      </c>
      <c r="AX25" s="46">
        <v>58</v>
      </c>
      <c r="AY25" s="46">
        <v>5</v>
      </c>
      <c r="AZ25" s="46">
        <v>11</v>
      </c>
      <c r="BA25" s="46">
        <v>32</v>
      </c>
      <c r="BB25" s="46">
        <v>0</v>
      </c>
      <c r="BC25" s="46">
        <v>10</v>
      </c>
      <c r="BD25" s="46">
        <v>12</v>
      </c>
      <c r="BE25" s="46">
        <v>5</v>
      </c>
      <c r="BF25" s="46">
        <v>4</v>
      </c>
      <c r="BG25" s="46">
        <v>0</v>
      </c>
      <c r="BH25" s="46">
        <v>0</v>
      </c>
      <c r="BI25" s="46">
        <v>0</v>
      </c>
      <c r="BJ25" s="46">
        <v>0</v>
      </c>
      <c r="BK25" s="46">
        <v>0</v>
      </c>
      <c r="BL25" s="46">
        <v>0</v>
      </c>
      <c r="BM25" s="46">
        <v>0</v>
      </c>
      <c r="BN25" s="46">
        <v>0</v>
      </c>
      <c r="BO25" s="46">
        <v>0</v>
      </c>
      <c r="BP25" s="46">
        <v>0</v>
      </c>
      <c r="BQ25" s="46">
        <v>0</v>
      </c>
      <c r="BR25" s="46">
        <v>0</v>
      </c>
      <c r="BS25" s="46">
        <v>0</v>
      </c>
      <c r="BT25" s="46">
        <v>0</v>
      </c>
      <c r="BU25" s="46">
        <v>0</v>
      </c>
      <c r="BV25" s="46">
        <v>0</v>
      </c>
      <c r="BW25" s="46">
        <v>0</v>
      </c>
      <c r="BX25" s="46">
        <v>0</v>
      </c>
      <c r="BY25" s="46">
        <v>0</v>
      </c>
      <c r="BZ25" s="46">
        <v>0</v>
      </c>
      <c r="CA25" s="46">
        <v>0</v>
      </c>
      <c r="CB25" s="46">
        <v>0</v>
      </c>
      <c r="CC25" s="46">
        <v>0</v>
      </c>
      <c r="CD25" s="46">
        <v>0</v>
      </c>
      <c r="CE25" s="46">
        <v>88.1</v>
      </c>
      <c r="CF25" s="46">
        <v>0</v>
      </c>
      <c r="CG25" s="46"/>
      <c r="CH25" s="46">
        <v>2</v>
      </c>
      <c r="CI25" s="46">
        <v>2</v>
      </c>
    </row>
    <row r="26" spans="1:87" s="19" customFormat="1" x14ac:dyDescent="0.25">
      <c r="A26" s="49"/>
      <c r="B26" s="18" t="s">
        <v>90</v>
      </c>
      <c r="C26" s="66">
        <v>100</v>
      </c>
      <c r="D26" s="49">
        <v>100</v>
      </c>
      <c r="E26" s="49">
        <v>0.5</v>
      </c>
      <c r="F26" s="49">
        <v>0.5</v>
      </c>
      <c r="G26" s="49">
        <v>0.1</v>
      </c>
      <c r="H26" s="49">
        <v>0.1</v>
      </c>
      <c r="I26" s="49">
        <v>10.3</v>
      </c>
      <c r="J26" s="49">
        <v>10.3</v>
      </c>
      <c r="K26" s="49">
        <v>43.24</v>
      </c>
      <c r="L26" s="49">
        <v>43.24</v>
      </c>
      <c r="M26" s="49">
        <v>0</v>
      </c>
      <c r="N26" s="49">
        <v>0</v>
      </c>
      <c r="O26" s="49">
        <v>0</v>
      </c>
      <c r="P26" s="49">
        <v>0</v>
      </c>
      <c r="Q26" s="49">
        <v>9.9</v>
      </c>
      <c r="R26" s="49">
        <v>0.2</v>
      </c>
      <c r="S26" s="49">
        <v>0.2</v>
      </c>
      <c r="T26" s="49">
        <v>0</v>
      </c>
      <c r="U26" s="49">
        <v>0</v>
      </c>
      <c r="V26" s="49">
        <v>0.5</v>
      </c>
      <c r="W26" s="49">
        <v>0.3</v>
      </c>
      <c r="X26" s="49">
        <v>6</v>
      </c>
      <c r="Y26" s="49">
        <v>120</v>
      </c>
      <c r="Z26" s="49">
        <v>7</v>
      </c>
      <c r="AA26" s="49">
        <v>4</v>
      </c>
      <c r="AB26" s="49">
        <v>7</v>
      </c>
      <c r="AC26" s="49">
        <v>1.4</v>
      </c>
      <c r="AD26" s="49">
        <v>0</v>
      </c>
      <c r="AE26" s="49">
        <v>0</v>
      </c>
      <c r="AF26" s="49">
        <v>0</v>
      </c>
      <c r="AG26" s="49">
        <v>0.1</v>
      </c>
      <c r="AH26" s="49">
        <v>0.01</v>
      </c>
      <c r="AI26" s="49">
        <v>0.01</v>
      </c>
      <c r="AJ26" s="49">
        <v>0.1</v>
      </c>
      <c r="AK26" s="49">
        <v>0.2</v>
      </c>
      <c r="AL26" s="49">
        <v>2</v>
      </c>
      <c r="AM26" s="60">
        <v>0.2</v>
      </c>
      <c r="AN26" s="60">
        <v>8</v>
      </c>
      <c r="AO26" s="60">
        <v>10</v>
      </c>
      <c r="AP26" s="60">
        <v>14</v>
      </c>
      <c r="AQ26" s="60">
        <v>14</v>
      </c>
      <c r="AR26" s="60">
        <v>2</v>
      </c>
      <c r="AS26" s="60">
        <v>8</v>
      </c>
      <c r="AT26" s="60">
        <v>2</v>
      </c>
      <c r="AU26" s="60">
        <v>7</v>
      </c>
      <c r="AV26" s="60">
        <v>13</v>
      </c>
      <c r="AW26" s="60">
        <v>8</v>
      </c>
      <c r="AX26" s="60">
        <v>58</v>
      </c>
      <c r="AY26" s="60">
        <v>5</v>
      </c>
      <c r="AZ26" s="60">
        <v>11</v>
      </c>
      <c r="BA26" s="60">
        <v>32</v>
      </c>
      <c r="BB26" s="60">
        <v>0</v>
      </c>
      <c r="BC26" s="60">
        <v>10</v>
      </c>
      <c r="BD26" s="60">
        <v>12</v>
      </c>
      <c r="BE26" s="60">
        <v>5</v>
      </c>
      <c r="BF26" s="60">
        <v>4</v>
      </c>
      <c r="BG26" s="60">
        <v>0</v>
      </c>
      <c r="BH26" s="60">
        <v>0</v>
      </c>
      <c r="BI26" s="60">
        <v>0</v>
      </c>
      <c r="BJ26" s="60">
        <v>0</v>
      </c>
      <c r="BK26" s="60">
        <v>0</v>
      </c>
      <c r="BL26" s="60">
        <v>0</v>
      </c>
      <c r="BM26" s="60">
        <v>0</v>
      </c>
      <c r="BN26" s="60">
        <v>0</v>
      </c>
      <c r="BO26" s="60">
        <v>0</v>
      </c>
      <c r="BP26" s="60">
        <v>0</v>
      </c>
      <c r="BQ26" s="60">
        <v>0</v>
      </c>
      <c r="BR26" s="60">
        <v>0</v>
      </c>
      <c r="BS26" s="60">
        <v>0</v>
      </c>
      <c r="BT26" s="60">
        <v>0</v>
      </c>
      <c r="BU26" s="60">
        <v>0</v>
      </c>
      <c r="BV26" s="60">
        <v>0</v>
      </c>
      <c r="BW26" s="60">
        <v>0</v>
      </c>
      <c r="BX26" s="60">
        <v>0</v>
      </c>
      <c r="BY26" s="60">
        <v>0</v>
      </c>
      <c r="BZ26" s="60">
        <v>0</v>
      </c>
      <c r="CA26" s="60">
        <v>0</v>
      </c>
      <c r="CB26" s="60">
        <v>0</v>
      </c>
      <c r="CC26" s="60">
        <v>0</v>
      </c>
      <c r="CD26" s="60">
        <v>0</v>
      </c>
      <c r="CE26" s="60">
        <v>88.1</v>
      </c>
      <c r="CF26" s="60">
        <v>0</v>
      </c>
      <c r="CG26" s="60"/>
      <c r="CH26" s="60">
        <v>2</v>
      </c>
      <c r="CI26" s="60">
        <v>2</v>
      </c>
    </row>
    <row r="27" spans="1:87" x14ac:dyDescent="0.25">
      <c r="A27" s="55"/>
      <c r="B27" s="14" t="s">
        <v>91</v>
      </c>
      <c r="C27" s="14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</row>
    <row r="28" spans="1:87" s="17" customFormat="1" x14ac:dyDescent="0.25">
      <c r="A28" s="42" t="s">
        <v>271</v>
      </c>
      <c r="B28" s="78" t="s">
        <v>272</v>
      </c>
      <c r="C28" s="77">
        <v>50</v>
      </c>
      <c r="D28" s="42" t="str">
        <f>"30"</f>
        <v>30</v>
      </c>
      <c r="E28" s="42">
        <v>0.4</v>
      </c>
      <c r="F28" s="42">
        <v>0.24</v>
      </c>
      <c r="G28" s="42">
        <v>0.05</v>
      </c>
      <c r="H28" s="42">
        <v>0.03</v>
      </c>
      <c r="I28" s="42">
        <v>1.25</v>
      </c>
      <c r="J28" s="42">
        <v>0.75</v>
      </c>
      <c r="K28" s="42">
        <v>7</v>
      </c>
      <c r="L28" s="42">
        <v>4.2</v>
      </c>
      <c r="M28" s="42">
        <v>0.23</v>
      </c>
      <c r="N28" s="42">
        <v>1.17</v>
      </c>
      <c r="O28" s="42">
        <v>0</v>
      </c>
      <c r="P28" s="42">
        <v>0</v>
      </c>
      <c r="Q28" s="42">
        <v>2.02</v>
      </c>
      <c r="R28" s="42">
        <v>0.03</v>
      </c>
      <c r="S28" s="42">
        <v>0.65</v>
      </c>
      <c r="T28" s="42">
        <v>0</v>
      </c>
      <c r="U28" s="42">
        <v>0</v>
      </c>
      <c r="V28" s="42">
        <v>0.03</v>
      </c>
      <c r="W28" s="42">
        <v>0.44</v>
      </c>
      <c r="X28" s="42">
        <v>66.94</v>
      </c>
      <c r="Y28" s="42">
        <v>67.010000000000005</v>
      </c>
      <c r="Z28" s="42">
        <v>10.220000000000001</v>
      </c>
      <c r="AA28" s="42">
        <v>5.79</v>
      </c>
      <c r="AB28" s="42">
        <v>11.4</v>
      </c>
      <c r="AC28" s="42">
        <v>0.37</v>
      </c>
      <c r="AD28" s="42">
        <v>0</v>
      </c>
      <c r="AE28" s="42">
        <v>2.4700000000000002</v>
      </c>
      <c r="AF28" s="42">
        <v>0.59</v>
      </c>
      <c r="AG28" s="42">
        <v>0.82</v>
      </c>
      <c r="AH28" s="42">
        <v>0</v>
      </c>
      <c r="AI28" s="42">
        <v>0.01</v>
      </c>
      <c r="AJ28" s="42">
        <v>0.04</v>
      </c>
      <c r="AK28" s="42">
        <v>0.12</v>
      </c>
      <c r="AL28" s="42">
        <v>0.57999999999999996</v>
      </c>
      <c r="AM28" s="42">
        <v>0</v>
      </c>
      <c r="AN28" s="42">
        <v>14.64</v>
      </c>
      <c r="AO28" s="42">
        <v>16.57</v>
      </c>
      <c r="AP28" s="42">
        <v>18.510000000000002</v>
      </c>
      <c r="AQ28" s="42">
        <v>25.41</v>
      </c>
      <c r="AR28" s="42">
        <v>5.52</v>
      </c>
      <c r="AS28" s="42">
        <v>14.64</v>
      </c>
      <c r="AT28" s="42">
        <v>3.59</v>
      </c>
      <c r="AU28" s="42">
        <v>12.43</v>
      </c>
      <c r="AV28" s="42">
        <v>11.05</v>
      </c>
      <c r="AW28" s="42">
        <v>20.16</v>
      </c>
      <c r="AX28" s="42">
        <v>90.6</v>
      </c>
      <c r="AY28" s="42">
        <v>3.87</v>
      </c>
      <c r="AZ28" s="42">
        <v>10.5</v>
      </c>
      <c r="BA28" s="42">
        <v>75.69</v>
      </c>
      <c r="BB28" s="42">
        <v>0</v>
      </c>
      <c r="BC28" s="42">
        <v>12.98</v>
      </c>
      <c r="BD28" s="42">
        <v>17.399999999999999</v>
      </c>
      <c r="BE28" s="42">
        <v>13.81</v>
      </c>
      <c r="BF28" s="42">
        <v>4.1399999999999997</v>
      </c>
      <c r="BG28" s="42">
        <v>0</v>
      </c>
      <c r="BH28" s="42">
        <v>0</v>
      </c>
      <c r="BI28" s="42">
        <v>0</v>
      </c>
      <c r="BJ28" s="42">
        <v>0</v>
      </c>
      <c r="BK28" s="42">
        <v>0</v>
      </c>
      <c r="BL28" s="42">
        <v>0</v>
      </c>
      <c r="BM28" s="42">
        <v>0</v>
      </c>
      <c r="BN28" s="42">
        <v>0.11</v>
      </c>
      <c r="BO28" s="42">
        <v>0</v>
      </c>
      <c r="BP28" s="42">
        <v>7.0000000000000007E-2</v>
      </c>
      <c r="BQ28" s="42">
        <v>0.01</v>
      </c>
      <c r="BR28" s="42">
        <v>0.01</v>
      </c>
      <c r="BS28" s="42">
        <v>0</v>
      </c>
      <c r="BT28" s="42">
        <v>0</v>
      </c>
      <c r="BU28" s="42">
        <v>0</v>
      </c>
      <c r="BV28" s="42">
        <v>0.42</v>
      </c>
      <c r="BW28" s="42">
        <v>0</v>
      </c>
      <c r="BX28" s="42">
        <v>0</v>
      </c>
      <c r="BY28" s="42">
        <v>1.04</v>
      </c>
      <c r="BZ28" s="42">
        <v>0</v>
      </c>
      <c r="CA28" s="42">
        <v>0</v>
      </c>
      <c r="CB28" s="42">
        <v>0</v>
      </c>
      <c r="CC28" s="42">
        <v>0</v>
      </c>
      <c r="CD28" s="42">
        <v>0</v>
      </c>
      <c r="CE28" s="42">
        <v>25.52</v>
      </c>
      <c r="CF28" s="42">
        <v>0.41</v>
      </c>
      <c r="CG28" s="42"/>
      <c r="CH28" s="42">
        <v>2.4500000000000002</v>
      </c>
      <c r="CI28" s="42">
        <v>1.47</v>
      </c>
    </row>
    <row r="29" spans="1:87" s="17" customFormat="1" ht="31.5" x14ac:dyDescent="0.25">
      <c r="A29" s="37" t="str">
        <f>"16/2"</f>
        <v>16/2</v>
      </c>
      <c r="B29" s="27" t="s">
        <v>113</v>
      </c>
      <c r="C29" s="57" t="s">
        <v>229</v>
      </c>
      <c r="D29" s="37" t="str">
        <f>"150/15"</f>
        <v>150/15</v>
      </c>
      <c r="E29" s="37">
        <v>6.68</v>
      </c>
      <c r="F29" s="37">
        <v>6.05</v>
      </c>
      <c r="G29" s="37">
        <v>5.37</v>
      </c>
      <c r="H29" s="37">
        <v>4.7</v>
      </c>
      <c r="I29" s="37">
        <v>16</v>
      </c>
      <c r="J29" s="37">
        <v>13.36</v>
      </c>
      <c r="K29" s="37">
        <v>135.18</v>
      </c>
      <c r="L29" s="37">
        <v>116.77634400000001</v>
      </c>
      <c r="M29" s="37">
        <v>1.7</v>
      </c>
      <c r="N29" s="37">
        <v>1.95</v>
      </c>
      <c r="O29" s="37">
        <v>0</v>
      </c>
      <c r="P29" s="37">
        <v>0</v>
      </c>
      <c r="Q29" s="37">
        <v>1.92</v>
      </c>
      <c r="R29" s="37">
        <v>9.41</v>
      </c>
      <c r="S29" s="37">
        <v>2.0299999999999998</v>
      </c>
      <c r="T29" s="37">
        <v>0</v>
      </c>
      <c r="U29" s="37">
        <v>0</v>
      </c>
      <c r="V29" s="37">
        <v>0.09</v>
      </c>
      <c r="W29" s="37">
        <v>1.42</v>
      </c>
      <c r="X29" s="37">
        <v>164.85</v>
      </c>
      <c r="Y29" s="37">
        <v>327.35000000000002</v>
      </c>
      <c r="Z29" s="37">
        <v>23.38</v>
      </c>
      <c r="AA29" s="37">
        <v>25.28</v>
      </c>
      <c r="AB29" s="37">
        <v>80.290000000000006</v>
      </c>
      <c r="AC29" s="37">
        <v>1.34</v>
      </c>
      <c r="AD29" s="37">
        <v>1.88</v>
      </c>
      <c r="AE29" s="37">
        <v>655.29</v>
      </c>
      <c r="AF29" s="37">
        <v>125.04</v>
      </c>
      <c r="AG29" s="37">
        <v>1.48</v>
      </c>
      <c r="AH29" s="37">
        <v>0.12</v>
      </c>
      <c r="AI29" s="37">
        <v>0.06</v>
      </c>
      <c r="AJ29" s="37">
        <v>1.1100000000000001</v>
      </c>
      <c r="AK29" s="37">
        <v>1.48</v>
      </c>
      <c r="AL29" s="37">
        <v>2.78</v>
      </c>
      <c r="AM29" s="42">
        <v>0</v>
      </c>
      <c r="AN29" s="42">
        <v>296.33999999999997</v>
      </c>
      <c r="AO29" s="42">
        <v>268.88</v>
      </c>
      <c r="AP29" s="42">
        <v>450.5</v>
      </c>
      <c r="AQ29" s="42">
        <v>608.01</v>
      </c>
      <c r="AR29" s="42">
        <v>100.89</v>
      </c>
      <c r="AS29" s="42">
        <v>242.67</v>
      </c>
      <c r="AT29" s="42">
        <v>71.58</v>
      </c>
      <c r="AU29" s="42">
        <v>262.24</v>
      </c>
      <c r="AV29" s="42">
        <v>301.52</v>
      </c>
      <c r="AW29" s="42">
        <v>408.6</v>
      </c>
      <c r="AX29" s="42">
        <v>576.13</v>
      </c>
      <c r="AY29" s="42">
        <v>171.57</v>
      </c>
      <c r="AZ29" s="42">
        <v>273.55</v>
      </c>
      <c r="BA29" s="42">
        <v>942.65</v>
      </c>
      <c r="BB29" s="42">
        <v>44.31</v>
      </c>
      <c r="BC29" s="42">
        <v>197.66</v>
      </c>
      <c r="BD29" s="42">
        <v>239.26</v>
      </c>
      <c r="BE29" s="42">
        <v>197.43</v>
      </c>
      <c r="BF29" s="42">
        <v>77.209999999999994</v>
      </c>
      <c r="BG29" s="42">
        <v>0</v>
      </c>
      <c r="BH29" s="42">
        <v>0</v>
      </c>
      <c r="BI29" s="42">
        <v>0</v>
      </c>
      <c r="BJ29" s="42">
        <v>0</v>
      </c>
      <c r="BK29" s="42">
        <v>0</v>
      </c>
      <c r="BL29" s="42">
        <v>0</v>
      </c>
      <c r="BM29" s="42">
        <v>0</v>
      </c>
      <c r="BN29" s="42">
        <v>0.23</v>
      </c>
      <c r="BO29" s="42">
        <v>0</v>
      </c>
      <c r="BP29" s="42">
        <v>0.13</v>
      </c>
      <c r="BQ29" s="42">
        <v>0.01</v>
      </c>
      <c r="BR29" s="42">
        <v>0.02</v>
      </c>
      <c r="BS29" s="42">
        <v>0</v>
      </c>
      <c r="BT29" s="42">
        <v>0</v>
      </c>
      <c r="BU29" s="42">
        <v>0</v>
      </c>
      <c r="BV29" s="42">
        <v>0.79</v>
      </c>
      <c r="BW29" s="42">
        <v>0</v>
      </c>
      <c r="BX29" s="42">
        <v>0</v>
      </c>
      <c r="BY29" s="42">
        <v>1.87</v>
      </c>
      <c r="BZ29" s="42">
        <v>0.01</v>
      </c>
      <c r="CA29" s="42">
        <v>0</v>
      </c>
      <c r="CB29" s="42">
        <v>0</v>
      </c>
      <c r="CC29" s="42">
        <v>0</v>
      </c>
      <c r="CD29" s="42">
        <v>0</v>
      </c>
      <c r="CE29" s="42">
        <v>153.9</v>
      </c>
      <c r="CF29" s="42">
        <v>111.09</v>
      </c>
      <c r="CG29" s="42"/>
      <c r="CH29" s="42">
        <v>3.3</v>
      </c>
      <c r="CI29" s="42">
        <v>2.8</v>
      </c>
    </row>
    <row r="30" spans="1:87" s="17" customFormat="1" x14ac:dyDescent="0.25">
      <c r="A30" s="37" t="s">
        <v>114</v>
      </c>
      <c r="B30" s="33" t="s">
        <v>115</v>
      </c>
      <c r="C30" s="64">
        <v>70</v>
      </c>
      <c r="D30" s="37" t="str">
        <f>"50"</f>
        <v>50</v>
      </c>
      <c r="E30" s="37">
        <v>9.8699999999999992</v>
      </c>
      <c r="F30" s="37">
        <v>7.05</v>
      </c>
      <c r="G30" s="37">
        <v>7.07</v>
      </c>
      <c r="H30" s="37">
        <v>5.05</v>
      </c>
      <c r="I30" s="37">
        <v>11.52</v>
      </c>
      <c r="J30" s="37">
        <v>8.23</v>
      </c>
      <c r="K30" s="37">
        <v>148.83000000000001</v>
      </c>
      <c r="L30" s="37">
        <v>106.30761554723505</v>
      </c>
      <c r="M30" s="37">
        <v>0.5</v>
      </c>
      <c r="N30" s="37">
        <v>1.08</v>
      </c>
      <c r="O30" s="37">
        <v>0.5</v>
      </c>
      <c r="P30" s="37">
        <v>0</v>
      </c>
      <c r="Q30" s="37">
        <v>0.31</v>
      </c>
      <c r="R30" s="37">
        <v>7.37</v>
      </c>
      <c r="S30" s="37">
        <v>0.55000000000000004</v>
      </c>
      <c r="T30" s="37">
        <v>0</v>
      </c>
      <c r="U30" s="37">
        <v>0</v>
      </c>
      <c r="V30" s="37">
        <v>0.06</v>
      </c>
      <c r="W30" s="37">
        <v>0.68</v>
      </c>
      <c r="X30" s="37">
        <v>64.44</v>
      </c>
      <c r="Y30" s="37">
        <v>141.29</v>
      </c>
      <c r="Z30" s="37">
        <v>19.55</v>
      </c>
      <c r="AA30" s="37">
        <v>14.94</v>
      </c>
      <c r="AB30" s="37">
        <v>76.53</v>
      </c>
      <c r="AC30" s="37">
        <v>0.69</v>
      </c>
      <c r="AD30" s="37">
        <v>2.59</v>
      </c>
      <c r="AE30" s="37">
        <v>1.72</v>
      </c>
      <c r="AF30" s="37">
        <v>3.94</v>
      </c>
      <c r="AG30" s="37">
        <v>0.96</v>
      </c>
      <c r="AH30" s="37">
        <v>0.03</v>
      </c>
      <c r="AI30" s="37">
        <v>0.06</v>
      </c>
      <c r="AJ30" s="37">
        <v>1.31</v>
      </c>
      <c r="AK30" s="37">
        <v>0.59</v>
      </c>
      <c r="AL30" s="37">
        <v>0.01</v>
      </c>
      <c r="AM30" s="42">
        <v>0</v>
      </c>
      <c r="AN30" s="42">
        <v>0</v>
      </c>
      <c r="AO30" s="42">
        <v>0</v>
      </c>
      <c r="AP30" s="42">
        <v>0</v>
      </c>
      <c r="AQ30" s="42">
        <v>0</v>
      </c>
      <c r="AR30" s="42">
        <v>0</v>
      </c>
      <c r="AS30" s="42">
        <v>0</v>
      </c>
      <c r="AT30" s="42">
        <v>0</v>
      </c>
      <c r="AU30" s="42">
        <v>0</v>
      </c>
      <c r="AV30" s="42">
        <v>0</v>
      </c>
      <c r="AW30" s="42">
        <v>0</v>
      </c>
      <c r="AX30" s="42">
        <v>0</v>
      </c>
      <c r="AY30" s="42">
        <v>0</v>
      </c>
      <c r="AZ30" s="42">
        <v>0</v>
      </c>
      <c r="BA30" s="42">
        <v>0</v>
      </c>
      <c r="BB30" s="42">
        <v>0</v>
      </c>
      <c r="BC30" s="42">
        <v>0</v>
      </c>
      <c r="BD30" s="42">
        <v>0</v>
      </c>
      <c r="BE30" s="42">
        <v>0</v>
      </c>
      <c r="BF30" s="42">
        <v>0</v>
      </c>
      <c r="BG30" s="42">
        <v>0</v>
      </c>
      <c r="BH30" s="42">
        <v>0</v>
      </c>
      <c r="BI30" s="42">
        <v>0</v>
      </c>
      <c r="BJ30" s="42">
        <v>0</v>
      </c>
      <c r="BK30" s="42">
        <v>0</v>
      </c>
      <c r="BL30" s="42">
        <v>0</v>
      </c>
      <c r="BM30" s="42">
        <v>0</v>
      </c>
      <c r="BN30" s="42">
        <v>0.1</v>
      </c>
      <c r="BO30" s="42">
        <v>0</v>
      </c>
      <c r="BP30" s="42">
        <v>0.06</v>
      </c>
      <c r="BQ30" s="42">
        <v>0</v>
      </c>
      <c r="BR30" s="42">
        <v>0.01</v>
      </c>
      <c r="BS30" s="42">
        <v>0</v>
      </c>
      <c r="BT30" s="42">
        <v>0</v>
      </c>
      <c r="BU30" s="42">
        <v>0</v>
      </c>
      <c r="BV30" s="42">
        <v>0.38</v>
      </c>
      <c r="BW30" s="42">
        <v>0</v>
      </c>
      <c r="BX30" s="42">
        <v>0</v>
      </c>
      <c r="BY30" s="42">
        <v>0.93</v>
      </c>
      <c r="BZ30" s="42">
        <v>0</v>
      </c>
      <c r="CA30" s="42">
        <v>0</v>
      </c>
      <c r="CB30" s="42">
        <v>0</v>
      </c>
      <c r="CC30" s="42">
        <v>0</v>
      </c>
      <c r="CD30" s="42">
        <v>0</v>
      </c>
      <c r="CE30" s="42">
        <v>42.15</v>
      </c>
      <c r="CF30" s="42">
        <v>2.87</v>
      </c>
      <c r="CG30" s="42"/>
      <c r="CH30" s="42">
        <v>0</v>
      </c>
      <c r="CI30" s="42">
        <v>0</v>
      </c>
    </row>
    <row r="31" spans="1:87" s="17" customFormat="1" x14ac:dyDescent="0.25">
      <c r="A31" s="37" t="s">
        <v>116</v>
      </c>
      <c r="B31" s="33" t="s">
        <v>117</v>
      </c>
      <c r="C31" s="64">
        <v>130</v>
      </c>
      <c r="D31" s="37" t="str">
        <f>"120"</f>
        <v>120</v>
      </c>
      <c r="E31" s="37">
        <v>2.92</v>
      </c>
      <c r="F31" s="37">
        <v>2.7</v>
      </c>
      <c r="G31" s="37">
        <v>4.16</v>
      </c>
      <c r="H31" s="37">
        <v>3.84</v>
      </c>
      <c r="I31" s="37">
        <v>14.97</v>
      </c>
      <c r="J31" s="37">
        <v>13.82</v>
      </c>
      <c r="K31" s="37">
        <v>102.6</v>
      </c>
      <c r="L31" s="37">
        <v>94.708790640000004</v>
      </c>
      <c r="M31" s="37">
        <v>0.53</v>
      </c>
      <c r="N31" s="37">
        <v>2.73</v>
      </c>
      <c r="O31" s="37">
        <v>0.53</v>
      </c>
      <c r="P31" s="37">
        <v>0</v>
      </c>
      <c r="Q31" s="37">
        <v>10.01</v>
      </c>
      <c r="R31" s="37">
        <v>1.05</v>
      </c>
      <c r="S31" s="37">
        <v>2.76</v>
      </c>
      <c r="T31" s="37">
        <v>0</v>
      </c>
      <c r="U31" s="37">
        <v>0</v>
      </c>
      <c r="V31" s="37">
        <v>0.5</v>
      </c>
      <c r="W31" s="37">
        <v>1.54</v>
      </c>
      <c r="X31" s="37">
        <v>181.67</v>
      </c>
      <c r="Y31" s="37">
        <v>398.57</v>
      </c>
      <c r="Z31" s="37">
        <v>62.25</v>
      </c>
      <c r="AA31" s="37">
        <v>22.07</v>
      </c>
      <c r="AB31" s="37">
        <v>43.8</v>
      </c>
      <c r="AC31" s="37">
        <v>0.86</v>
      </c>
      <c r="AD31" s="37">
        <v>0</v>
      </c>
      <c r="AE31" s="37">
        <v>293.88</v>
      </c>
      <c r="AF31" s="37">
        <v>60.8</v>
      </c>
      <c r="AG31" s="37">
        <v>2.06</v>
      </c>
      <c r="AH31" s="37">
        <v>0.04</v>
      </c>
      <c r="AI31" s="37">
        <v>0.05</v>
      </c>
      <c r="AJ31" s="37">
        <v>0.85</v>
      </c>
      <c r="AK31" s="37">
        <v>1.41</v>
      </c>
      <c r="AL31" s="37">
        <v>25.51</v>
      </c>
      <c r="AM31" s="42">
        <v>0</v>
      </c>
      <c r="AN31" s="42">
        <v>82.32</v>
      </c>
      <c r="AO31" s="42">
        <v>71.25</v>
      </c>
      <c r="AP31" s="42">
        <v>94.64</v>
      </c>
      <c r="AQ31" s="42">
        <v>83.1</v>
      </c>
      <c r="AR31" s="42">
        <v>30.71</v>
      </c>
      <c r="AS31" s="42">
        <v>63.1</v>
      </c>
      <c r="AT31" s="42">
        <v>14.46</v>
      </c>
      <c r="AU31" s="42">
        <v>79.86</v>
      </c>
      <c r="AV31" s="42">
        <v>97.33</v>
      </c>
      <c r="AW31" s="42">
        <v>116.22</v>
      </c>
      <c r="AX31" s="42">
        <v>229.99</v>
      </c>
      <c r="AY31" s="42">
        <v>39.229999999999997</v>
      </c>
      <c r="AZ31" s="42">
        <v>66.150000000000006</v>
      </c>
      <c r="BA31" s="42">
        <v>402.49</v>
      </c>
      <c r="BB31" s="42">
        <v>0</v>
      </c>
      <c r="BC31" s="42">
        <v>90.08</v>
      </c>
      <c r="BD31" s="42">
        <v>83.78</v>
      </c>
      <c r="BE31" s="42">
        <v>68.430000000000007</v>
      </c>
      <c r="BF31" s="42">
        <v>28.83</v>
      </c>
      <c r="BG31" s="42">
        <v>0</v>
      </c>
      <c r="BH31" s="42">
        <v>0</v>
      </c>
      <c r="BI31" s="42">
        <v>0</v>
      </c>
      <c r="BJ31" s="42">
        <v>0</v>
      </c>
      <c r="BK31" s="42">
        <v>0</v>
      </c>
      <c r="BL31" s="42">
        <v>0</v>
      </c>
      <c r="BM31" s="42">
        <v>0</v>
      </c>
      <c r="BN31" s="42">
        <v>0.23</v>
      </c>
      <c r="BO31" s="42">
        <v>0</v>
      </c>
      <c r="BP31" s="42">
        <v>0.15</v>
      </c>
      <c r="BQ31" s="42">
        <v>0.01</v>
      </c>
      <c r="BR31" s="42">
        <v>0.03</v>
      </c>
      <c r="BS31" s="42">
        <v>0</v>
      </c>
      <c r="BT31" s="42">
        <v>0</v>
      </c>
      <c r="BU31" s="42">
        <v>0</v>
      </c>
      <c r="BV31" s="42">
        <v>0.88</v>
      </c>
      <c r="BW31" s="42">
        <v>0</v>
      </c>
      <c r="BX31" s="42">
        <v>0</v>
      </c>
      <c r="BY31" s="42">
        <v>2.4900000000000002</v>
      </c>
      <c r="BZ31" s="42">
        <v>0</v>
      </c>
      <c r="CA31" s="42">
        <v>0</v>
      </c>
      <c r="CB31" s="42">
        <v>0</v>
      </c>
      <c r="CC31" s="42">
        <v>0</v>
      </c>
      <c r="CD31" s="42">
        <v>0</v>
      </c>
      <c r="CE31" s="42">
        <v>132.78</v>
      </c>
      <c r="CF31" s="42">
        <v>48.98</v>
      </c>
      <c r="CG31" s="42"/>
      <c r="CH31" s="42">
        <v>27.6</v>
      </c>
      <c r="CI31" s="42">
        <v>25.5</v>
      </c>
    </row>
    <row r="32" spans="1:87" s="17" customFormat="1" x14ac:dyDescent="0.25">
      <c r="A32" s="37" t="s">
        <v>118</v>
      </c>
      <c r="B32" s="33" t="s">
        <v>119</v>
      </c>
      <c r="C32" s="64">
        <v>180</v>
      </c>
      <c r="D32" s="37" t="str">
        <f>"150"</f>
        <v>150</v>
      </c>
      <c r="E32" s="37">
        <v>0.92</v>
      </c>
      <c r="F32" s="37">
        <v>0.76</v>
      </c>
      <c r="G32" s="37">
        <v>0.05</v>
      </c>
      <c r="H32" s="37">
        <v>0.04</v>
      </c>
      <c r="I32" s="37">
        <v>16.46</v>
      </c>
      <c r="J32" s="37">
        <v>13.72</v>
      </c>
      <c r="K32" s="37">
        <v>62.115000000000002</v>
      </c>
      <c r="L32" s="37">
        <v>51.762120000000003</v>
      </c>
      <c r="M32" s="37">
        <v>0.02</v>
      </c>
      <c r="N32" s="37">
        <v>0</v>
      </c>
      <c r="O32" s="37">
        <v>0</v>
      </c>
      <c r="P32" s="37">
        <v>0</v>
      </c>
      <c r="Q32" s="37">
        <v>10.72</v>
      </c>
      <c r="R32" s="37">
        <v>0.43</v>
      </c>
      <c r="S32" s="37">
        <v>2.57</v>
      </c>
      <c r="T32" s="37">
        <v>0</v>
      </c>
      <c r="U32" s="37">
        <v>0</v>
      </c>
      <c r="V32" s="37">
        <v>0.23</v>
      </c>
      <c r="W32" s="37">
        <v>0.6</v>
      </c>
      <c r="X32" s="37">
        <v>2.56</v>
      </c>
      <c r="Y32" s="37">
        <v>255.09</v>
      </c>
      <c r="Z32" s="37">
        <v>23.39</v>
      </c>
      <c r="AA32" s="37">
        <v>14.96</v>
      </c>
      <c r="AB32" s="37">
        <v>20.37</v>
      </c>
      <c r="AC32" s="37">
        <v>0.48</v>
      </c>
      <c r="AD32" s="37">
        <v>0</v>
      </c>
      <c r="AE32" s="37">
        <v>472.5</v>
      </c>
      <c r="AF32" s="37">
        <v>87.45</v>
      </c>
      <c r="AG32" s="37">
        <v>0.83</v>
      </c>
      <c r="AH32" s="37">
        <v>0.01</v>
      </c>
      <c r="AI32" s="37">
        <v>0.03</v>
      </c>
      <c r="AJ32" s="37">
        <v>0.38</v>
      </c>
      <c r="AK32" s="37">
        <v>0.59</v>
      </c>
      <c r="AL32" s="37">
        <v>0.24</v>
      </c>
      <c r="AM32" s="42">
        <v>0</v>
      </c>
      <c r="AN32" s="42">
        <v>0.01</v>
      </c>
      <c r="AO32" s="42">
        <v>0.01</v>
      </c>
      <c r="AP32" s="42">
        <v>0.01</v>
      </c>
      <c r="AQ32" s="42">
        <v>0.01</v>
      </c>
      <c r="AR32" s="42">
        <v>0</v>
      </c>
      <c r="AS32" s="42">
        <v>0.01</v>
      </c>
      <c r="AT32" s="42">
        <v>0</v>
      </c>
      <c r="AU32" s="42">
        <v>0.01</v>
      </c>
      <c r="AV32" s="42">
        <v>0.01</v>
      </c>
      <c r="AW32" s="42">
        <v>0.01</v>
      </c>
      <c r="AX32" s="42">
        <v>0.04</v>
      </c>
      <c r="AY32" s="42">
        <v>0</v>
      </c>
      <c r="AZ32" s="42">
        <v>0.01</v>
      </c>
      <c r="BA32" s="42">
        <v>0.02</v>
      </c>
      <c r="BB32" s="42">
        <v>0</v>
      </c>
      <c r="BC32" s="42">
        <v>0.01</v>
      </c>
      <c r="BD32" s="42">
        <v>0.01</v>
      </c>
      <c r="BE32" s="42">
        <v>0</v>
      </c>
      <c r="BF32" s="42">
        <v>0</v>
      </c>
      <c r="BG32" s="42">
        <v>0</v>
      </c>
      <c r="BH32" s="42">
        <v>0</v>
      </c>
      <c r="BI32" s="42">
        <v>0</v>
      </c>
      <c r="BJ32" s="42">
        <v>0</v>
      </c>
      <c r="BK32" s="42">
        <v>0</v>
      </c>
      <c r="BL32" s="42">
        <v>0</v>
      </c>
      <c r="BM32" s="42">
        <v>0</v>
      </c>
      <c r="BN32" s="42">
        <v>0</v>
      </c>
      <c r="BO32" s="42">
        <v>0</v>
      </c>
      <c r="BP32" s="42">
        <v>0</v>
      </c>
      <c r="BQ32" s="42">
        <v>0</v>
      </c>
      <c r="BR32" s="42">
        <v>0</v>
      </c>
      <c r="BS32" s="42">
        <v>0</v>
      </c>
      <c r="BT32" s="42">
        <v>0</v>
      </c>
      <c r="BU32" s="42">
        <v>0</v>
      </c>
      <c r="BV32" s="42">
        <v>0.01</v>
      </c>
      <c r="BW32" s="42">
        <v>0</v>
      </c>
      <c r="BX32" s="42">
        <v>0</v>
      </c>
      <c r="BY32" s="42">
        <v>0</v>
      </c>
      <c r="BZ32" s="42">
        <v>0</v>
      </c>
      <c r="CA32" s="42">
        <v>0</v>
      </c>
      <c r="CB32" s="42">
        <v>0</v>
      </c>
      <c r="CC32" s="42">
        <v>0</v>
      </c>
      <c r="CD32" s="42">
        <v>0</v>
      </c>
      <c r="CE32" s="42">
        <v>160.5</v>
      </c>
      <c r="CF32" s="42">
        <v>78.75</v>
      </c>
      <c r="CG32" s="42"/>
      <c r="CH32" s="42">
        <v>0.3</v>
      </c>
      <c r="CI32" s="42">
        <v>0.2</v>
      </c>
    </row>
    <row r="33" spans="1:87" s="13" customFormat="1" x14ac:dyDescent="0.25">
      <c r="A33" s="54" t="s">
        <v>120</v>
      </c>
      <c r="B33" s="32" t="s">
        <v>92</v>
      </c>
      <c r="C33" s="65">
        <v>50</v>
      </c>
      <c r="D33" s="54" t="str">
        <f>"35"</f>
        <v>35</v>
      </c>
      <c r="E33" s="54">
        <v>3.3</v>
      </c>
      <c r="F33" s="54">
        <v>2.31</v>
      </c>
      <c r="G33" s="54">
        <v>0.6</v>
      </c>
      <c r="H33" s="54">
        <v>0.42</v>
      </c>
      <c r="I33" s="54">
        <v>20.85</v>
      </c>
      <c r="J33" s="54">
        <v>14.6</v>
      </c>
      <c r="K33" s="54">
        <v>96.69</v>
      </c>
      <c r="L33" s="54">
        <v>67.682999999999993</v>
      </c>
      <c r="M33" s="54">
        <v>7.0000000000000007E-2</v>
      </c>
      <c r="N33" s="54">
        <v>0</v>
      </c>
      <c r="O33" s="54">
        <v>0</v>
      </c>
      <c r="P33" s="54">
        <v>0</v>
      </c>
      <c r="Q33" s="54">
        <v>0.42</v>
      </c>
      <c r="R33" s="54">
        <v>11.27</v>
      </c>
      <c r="S33" s="54">
        <v>2.91</v>
      </c>
      <c r="T33" s="54">
        <v>0</v>
      </c>
      <c r="U33" s="54">
        <v>0</v>
      </c>
      <c r="V33" s="54">
        <v>0.35</v>
      </c>
      <c r="W33" s="54">
        <v>0.88</v>
      </c>
      <c r="X33" s="54">
        <v>213.5</v>
      </c>
      <c r="Y33" s="54">
        <v>85.75</v>
      </c>
      <c r="Z33" s="54">
        <v>12.25</v>
      </c>
      <c r="AA33" s="54">
        <v>16.45</v>
      </c>
      <c r="AB33" s="54">
        <v>55.3</v>
      </c>
      <c r="AC33" s="54">
        <v>1.37</v>
      </c>
      <c r="AD33" s="54">
        <v>0</v>
      </c>
      <c r="AE33" s="54">
        <v>1.75</v>
      </c>
      <c r="AF33" s="54">
        <v>0.35</v>
      </c>
      <c r="AG33" s="54">
        <v>0.49</v>
      </c>
      <c r="AH33" s="54">
        <v>0.06</v>
      </c>
      <c r="AI33" s="54">
        <v>0.03</v>
      </c>
      <c r="AJ33" s="54">
        <v>0.25</v>
      </c>
      <c r="AK33" s="54">
        <v>0.7</v>
      </c>
      <c r="AL33" s="54">
        <v>0</v>
      </c>
      <c r="AM33" s="46">
        <v>0</v>
      </c>
      <c r="AN33" s="46">
        <v>112.7</v>
      </c>
      <c r="AO33" s="46">
        <v>86.8</v>
      </c>
      <c r="AP33" s="46">
        <v>149.44999999999999</v>
      </c>
      <c r="AQ33" s="46">
        <v>78.05</v>
      </c>
      <c r="AR33" s="46">
        <v>32.549999999999997</v>
      </c>
      <c r="AS33" s="46">
        <v>69.3</v>
      </c>
      <c r="AT33" s="46">
        <v>28</v>
      </c>
      <c r="AU33" s="46">
        <v>129.85</v>
      </c>
      <c r="AV33" s="46">
        <v>103.95</v>
      </c>
      <c r="AW33" s="46">
        <v>101.85</v>
      </c>
      <c r="AX33" s="46">
        <v>162.4</v>
      </c>
      <c r="AY33" s="46">
        <v>43.4</v>
      </c>
      <c r="AZ33" s="46">
        <v>108.5</v>
      </c>
      <c r="BA33" s="46">
        <v>545.65</v>
      </c>
      <c r="BB33" s="46">
        <v>0</v>
      </c>
      <c r="BC33" s="46">
        <v>184.1</v>
      </c>
      <c r="BD33" s="46">
        <v>101.85</v>
      </c>
      <c r="BE33" s="46">
        <v>63</v>
      </c>
      <c r="BF33" s="46">
        <v>45.5</v>
      </c>
      <c r="BG33" s="46">
        <v>0</v>
      </c>
      <c r="BH33" s="46">
        <v>0</v>
      </c>
      <c r="BI33" s="46">
        <v>0</v>
      </c>
      <c r="BJ33" s="46">
        <v>0</v>
      </c>
      <c r="BK33" s="46">
        <v>0</v>
      </c>
      <c r="BL33" s="46">
        <v>0</v>
      </c>
      <c r="BM33" s="46">
        <v>0</v>
      </c>
      <c r="BN33" s="46">
        <v>0.05</v>
      </c>
      <c r="BO33" s="46">
        <v>0</v>
      </c>
      <c r="BP33" s="46">
        <v>0</v>
      </c>
      <c r="BQ33" s="46">
        <v>0.01</v>
      </c>
      <c r="BR33" s="46">
        <v>0</v>
      </c>
      <c r="BS33" s="46">
        <v>0</v>
      </c>
      <c r="BT33" s="46">
        <v>0</v>
      </c>
      <c r="BU33" s="46">
        <v>0</v>
      </c>
      <c r="BV33" s="46">
        <v>0.04</v>
      </c>
      <c r="BW33" s="46">
        <v>0</v>
      </c>
      <c r="BX33" s="46">
        <v>0</v>
      </c>
      <c r="BY33" s="46">
        <v>0.17</v>
      </c>
      <c r="BZ33" s="46">
        <v>0.03</v>
      </c>
      <c r="CA33" s="46">
        <v>0</v>
      </c>
      <c r="CB33" s="46">
        <v>0</v>
      </c>
      <c r="CC33" s="46">
        <v>0</v>
      </c>
      <c r="CD33" s="46">
        <v>0</v>
      </c>
      <c r="CE33" s="46">
        <v>16.45</v>
      </c>
      <c r="CF33" s="46">
        <v>0.28999999999999998</v>
      </c>
      <c r="CG33" s="46"/>
      <c r="CH33" s="46">
        <v>0</v>
      </c>
      <c r="CI33" s="46">
        <v>0</v>
      </c>
    </row>
    <row r="34" spans="1:87" s="19" customFormat="1" x14ac:dyDescent="0.25">
      <c r="A34" s="49"/>
      <c r="B34" s="18" t="s">
        <v>93</v>
      </c>
      <c r="C34" s="66">
        <v>675</v>
      </c>
      <c r="D34" s="49">
        <v>550</v>
      </c>
      <c r="E34" s="49">
        <f>SUM(E28:E33)</f>
        <v>24.09</v>
      </c>
      <c r="F34" s="49">
        <f>SUM(F28:F33)</f>
        <v>19.11</v>
      </c>
      <c r="G34" s="49">
        <f t="shared" ref="G34:BR34" si="3">SUM(G28:G33)</f>
        <v>17.3</v>
      </c>
      <c r="H34" s="49">
        <f t="shared" si="3"/>
        <v>14.08</v>
      </c>
      <c r="I34" s="49">
        <f t="shared" si="3"/>
        <v>81.050000000000011</v>
      </c>
      <c r="J34" s="49">
        <f t="shared" si="3"/>
        <v>64.47999999999999</v>
      </c>
      <c r="K34" s="49">
        <f t="shared" si="3"/>
        <v>552.41499999999996</v>
      </c>
      <c r="L34" s="49">
        <f t="shared" si="3"/>
        <v>441.43787018723503</v>
      </c>
      <c r="M34" s="49">
        <f t="shared" si="3"/>
        <v>3.05</v>
      </c>
      <c r="N34" s="49">
        <f t="shared" si="3"/>
        <v>6.93</v>
      </c>
      <c r="O34" s="49">
        <f t="shared" si="3"/>
        <v>1.03</v>
      </c>
      <c r="P34" s="49">
        <f t="shared" si="3"/>
        <v>0</v>
      </c>
      <c r="Q34" s="49">
        <f t="shared" si="3"/>
        <v>25.400000000000002</v>
      </c>
      <c r="R34" s="49">
        <f t="shared" si="3"/>
        <v>29.56</v>
      </c>
      <c r="S34" s="49">
        <f t="shared" si="3"/>
        <v>11.469999999999999</v>
      </c>
      <c r="T34" s="49">
        <f t="shared" si="3"/>
        <v>0</v>
      </c>
      <c r="U34" s="49">
        <f t="shared" si="3"/>
        <v>0</v>
      </c>
      <c r="V34" s="49">
        <f t="shared" si="3"/>
        <v>1.2599999999999998</v>
      </c>
      <c r="W34" s="49">
        <f t="shared" si="3"/>
        <v>5.56</v>
      </c>
      <c r="X34" s="49">
        <f t="shared" si="3"/>
        <v>693.96</v>
      </c>
      <c r="Y34" s="49">
        <f t="shared" si="3"/>
        <v>1275.06</v>
      </c>
      <c r="Z34" s="49">
        <f t="shared" si="3"/>
        <v>151.04000000000002</v>
      </c>
      <c r="AA34" s="49">
        <f t="shared" si="3"/>
        <v>99.49</v>
      </c>
      <c r="AB34" s="49">
        <f t="shared" si="3"/>
        <v>287.69000000000005</v>
      </c>
      <c r="AC34" s="49">
        <f t="shared" si="3"/>
        <v>5.1099999999999994</v>
      </c>
      <c r="AD34" s="49">
        <f t="shared" si="3"/>
        <v>4.47</v>
      </c>
      <c r="AE34" s="49">
        <f t="shared" si="3"/>
        <v>1427.6100000000001</v>
      </c>
      <c r="AF34" s="49">
        <f t="shared" si="3"/>
        <v>278.17</v>
      </c>
      <c r="AG34" s="49">
        <f t="shared" si="3"/>
        <v>6.6400000000000006</v>
      </c>
      <c r="AH34" s="49">
        <f t="shared" si="3"/>
        <v>0.26</v>
      </c>
      <c r="AI34" s="49">
        <f t="shared" si="3"/>
        <v>0.24</v>
      </c>
      <c r="AJ34" s="49">
        <f t="shared" si="3"/>
        <v>3.94</v>
      </c>
      <c r="AK34" s="49">
        <f t="shared" si="3"/>
        <v>4.8899999999999997</v>
      </c>
      <c r="AL34" s="49">
        <f t="shared" si="3"/>
        <v>29.12</v>
      </c>
      <c r="AM34" s="49">
        <f t="shared" si="3"/>
        <v>0</v>
      </c>
      <c r="AN34" s="49">
        <f t="shared" si="3"/>
        <v>506.00999999999993</v>
      </c>
      <c r="AO34" s="49">
        <f t="shared" si="3"/>
        <v>443.51</v>
      </c>
      <c r="AP34" s="49">
        <f t="shared" si="3"/>
        <v>713.1099999999999</v>
      </c>
      <c r="AQ34" s="49">
        <f t="shared" si="3"/>
        <v>794.57999999999993</v>
      </c>
      <c r="AR34" s="49">
        <f t="shared" si="3"/>
        <v>169.67000000000002</v>
      </c>
      <c r="AS34" s="49">
        <f t="shared" si="3"/>
        <v>389.72</v>
      </c>
      <c r="AT34" s="49">
        <f t="shared" si="3"/>
        <v>117.63</v>
      </c>
      <c r="AU34" s="49">
        <f t="shared" si="3"/>
        <v>484.39</v>
      </c>
      <c r="AV34" s="49">
        <f t="shared" si="3"/>
        <v>513.86</v>
      </c>
      <c r="AW34" s="49">
        <f t="shared" si="3"/>
        <v>646.84</v>
      </c>
      <c r="AX34" s="49">
        <f t="shared" si="3"/>
        <v>1059.1600000000001</v>
      </c>
      <c r="AY34" s="49">
        <f t="shared" si="3"/>
        <v>258.07</v>
      </c>
      <c r="AZ34" s="49">
        <f t="shared" si="3"/>
        <v>458.71000000000004</v>
      </c>
      <c r="BA34" s="49">
        <f t="shared" si="3"/>
        <v>1966.5</v>
      </c>
      <c r="BB34" s="49">
        <f t="shared" si="3"/>
        <v>44.31</v>
      </c>
      <c r="BC34" s="49">
        <f t="shared" si="3"/>
        <v>484.82999999999993</v>
      </c>
      <c r="BD34" s="49">
        <f t="shared" si="3"/>
        <v>442.29999999999995</v>
      </c>
      <c r="BE34" s="49">
        <f t="shared" si="3"/>
        <v>342.67</v>
      </c>
      <c r="BF34" s="49">
        <f t="shared" si="3"/>
        <v>155.68</v>
      </c>
      <c r="BG34" s="49">
        <f t="shared" si="3"/>
        <v>0</v>
      </c>
      <c r="BH34" s="49">
        <f t="shared" si="3"/>
        <v>0</v>
      </c>
      <c r="BI34" s="49">
        <f t="shared" si="3"/>
        <v>0</v>
      </c>
      <c r="BJ34" s="49">
        <f t="shared" si="3"/>
        <v>0</v>
      </c>
      <c r="BK34" s="49">
        <f t="shared" si="3"/>
        <v>0</v>
      </c>
      <c r="BL34" s="49">
        <f t="shared" si="3"/>
        <v>0</v>
      </c>
      <c r="BM34" s="49">
        <f t="shared" si="3"/>
        <v>0</v>
      </c>
      <c r="BN34" s="49">
        <f t="shared" si="3"/>
        <v>0.72000000000000008</v>
      </c>
      <c r="BO34" s="49">
        <f t="shared" si="3"/>
        <v>0</v>
      </c>
      <c r="BP34" s="49">
        <f t="shared" si="3"/>
        <v>0.41000000000000003</v>
      </c>
      <c r="BQ34" s="49">
        <f t="shared" si="3"/>
        <v>0.04</v>
      </c>
      <c r="BR34" s="49">
        <f t="shared" si="3"/>
        <v>7.0000000000000007E-2</v>
      </c>
      <c r="BS34" s="49">
        <f t="shared" ref="BS34:CI34" si="4">SUM(BS28:BS33)</f>
        <v>0</v>
      </c>
      <c r="BT34" s="49">
        <f t="shared" si="4"/>
        <v>0</v>
      </c>
      <c r="BU34" s="49">
        <f t="shared" si="4"/>
        <v>0</v>
      </c>
      <c r="BV34" s="49">
        <f t="shared" si="4"/>
        <v>2.5199999999999996</v>
      </c>
      <c r="BW34" s="49">
        <f t="shared" si="4"/>
        <v>0</v>
      </c>
      <c r="BX34" s="49">
        <f t="shared" si="4"/>
        <v>0</v>
      </c>
      <c r="BY34" s="49">
        <f t="shared" si="4"/>
        <v>6.5</v>
      </c>
      <c r="BZ34" s="49">
        <f t="shared" si="4"/>
        <v>0.04</v>
      </c>
      <c r="CA34" s="49">
        <f t="shared" si="4"/>
        <v>0</v>
      </c>
      <c r="CB34" s="49">
        <f t="shared" si="4"/>
        <v>0</v>
      </c>
      <c r="CC34" s="49">
        <f t="shared" si="4"/>
        <v>0</v>
      </c>
      <c r="CD34" s="49">
        <f t="shared" si="4"/>
        <v>0</v>
      </c>
      <c r="CE34" s="49">
        <f t="shared" si="4"/>
        <v>531.30000000000007</v>
      </c>
      <c r="CF34" s="49">
        <f t="shared" si="4"/>
        <v>242.39</v>
      </c>
      <c r="CG34" s="49">
        <f t="shared" si="4"/>
        <v>0</v>
      </c>
      <c r="CH34" s="49">
        <f t="shared" si="4"/>
        <v>33.65</v>
      </c>
      <c r="CI34" s="49">
        <f t="shared" si="4"/>
        <v>29.97</v>
      </c>
    </row>
    <row r="35" spans="1:87" x14ac:dyDescent="0.25">
      <c r="A35" s="55"/>
      <c r="B35" s="14" t="s">
        <v>246</v>
      </c>
      <c r="C35" s="14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</row>
    <row r="36" spans="1:87" s="17" customFormat="1" x14ac:dyDescent="0.25">
      <c r="A36" s="54">
        <v>297</v>
      </c>
      <c r="B36" s="47" t="s">
        <v>89</v>
      </c>
      <c r="C36" s="65">
        <v>130</v>
      </c>
      <c r="D36" s="54">
        <v>110</v>
      </c>
      <c r="E36" s="54">
        <v>3.77</v>
      </c>
      <c r="F36" s="54">
        <v>3.19</v>
      </c>
      <c r="G36" s="54">
        <v>4.16</v>
      </c>
      <c r="H36" s="54">
        <v>3.52</v>
      </c>
      <c r="I36" s="54">
        <v>5.2</v>
      </c>
      <c r="J36" s="54">
        <v>4.4000000000000004</v>
      </c>
      <c r="K36" s="54">
        <v>75.790000000000006</v>
      </c>
      <c r="L36" s="54">
        <v>64.13</v>
      </c>
      <c r="M36" s="54">
        <v>2</v>
      </c>
      <c r="N36" s="54">
        <v>0</v>
      </c>
      <c r="O36" s="54">
        <v>0</v>
      </c>
      <c r="P36" s="54">
        <v>0</v>
      </c>
      <c r="Q36" s="54">
        <v>4</v>
      </c>
      <c r="R36" s="54">
        <v>0</v>
      </c>
      <c r="S36" s="54">
        <v>0</v>
      </c>
      <c r="T36" s="54">
        <v>0</v>
      </c>
      <c r="U36" s="54">
        <v>0</v>
      </c>
      <c r="V36" s="54">
        <v>0.9</v>
      </c>
      <c r="W36" s="54">
        <v>0.7</v>
      </c>
      <c r="X36" s="54">
        <v>50</v>
      </c>
      <c r="Y36" s="54">
        <v>146</v>
      </c>
      <c r="Z36" s="54">
        <v>120</v>
      </c>
      <c r="AA36" s="54">
        <v>14</v>
      </c>
      <c r="AB36" s="54">
        <v>95</v>
      </c>
      <c r="AC36" s="54">
        <v>0.1</v>
      </c>
      <c r="AD36" s="54">
        <v>20</v>
      </c>
      <c r="AE36" s="54">
        <v>10</v>
      </c>
      <c r="AF36" s="54">
        <v>22</v>
      </c>
      <c r="AG36" s="54">
        <v>0</v>
      </c>
      <c r="AH36" s="54">
        <v>0.03</v>
      </c>
      <c r="AI36" s="54">
        <v>0.17</v>
      </c>
      <c r="AJ36" s="54">
        <v>0.1</v>
      </c>
      <c r="AK36" s="54">
        <v>0.8</v>
      </c>
      <c r="AL36" s="54">
        <v>0.7</v>
      </c>
      <c r="AM36" s="46">
        <v>0</v>
      </c>
      <c r="AN36" s="46">
        <v>135</v>
      </c>
      <c r="AO36" s="46">
        <v>160</v>
      </c>
      <c r="AP36" s="46">
        <v>277</v>
      </c>
      <c r="AQ36" s="46">
        <v>240</v>
      </c>
      <c r="AR36" s="46">
        <v>71</v>
      </c>
      <c r="AS36" s="46">
        <v>110</v>
      </c>
      <c r="AT36" s="46">
        <v>43</v>
      </c>
      <c r="AU36" s="46">
        <v>141</v>
      </c>
      <c r="AV36" s="46">
        <v>106</v>
      </c>
      <c r="AW36" s="46">
        <v>105</v>
      </c>
      <c r="AX36" s="46">
        <v>216</v>
      </c>
      <c r="AY36" s="46">
        <v>78</v>
      </c>
      <c r="AZ36" s="46">
        <v>46</v>
      </c>
      <c r="BA36" s="46">
        <v>506</v>
      </c>
      <c r="BB36" s="46">
        <v>0</v>
      </c>
      <c r="BC36" s="46">
        <v>272</v>
      </c>
      <c r="BD36" s="46">
        <v>185</v>
      </c>
      <c r="BE36" s="46">
        <v>155</v>
      </c>
      <c r="BF36" s="46">
        <v>20</v>
      </c>
      <c r="BG36" s="46">
        <v>0.1</v>
      </c>
      <c r="BH36" s="46">
        <v>7.0000000000000007E-2</v>
      </c>
      <c r="BI36" s="46">
        <v>0.04</v>
      </c>
      <c r="BJ36" s="46">
        <v>0.08</v>
      </c>
      <c r="BK36" s="46">
        <v>0.09</v>
      </c>
      <c r="BL36" s="46">
        <v>0.45</v>
      </c>
      <c r="BM36" s="46">
        <v>0.03</v>
      </c>
      <c r="BN36" s="46">
        <v>0.56000000000000005</v>
      </c>
      <c r="BO36" s="46">
        <v>0.02</v>
      </c>
      <c r="BP36" s="46">
        <v>0.31</v>
      </c>
      <c r="BQ36" s="46">
        <v>0.04</v>
      </c>
      <c r="BR36" s="46">
        <v>0</v>
      </c>
      <c r="BS36" s="46">
        <v>0</v>
      </c>
      <c r="BT36" s="46">
        <v>0.04</v>
      </c>
      <c r="BU36" s="46">
        <v>0.08</v>
      </c>
      <c r="BV36" s="46">
        <v>0.69</v>
      </c>
      <c r="BW36" s="46">
        <v>0.01</v>
      </c>
      <c r="BX36" s="46">
        <v>0</v>
      </c>
      <c r="BY36" s="46">
        <v>0.02</v>
      </c>
      <c r="BZ36" s="46">
        <v>0.03</v>
      </c>
      <c r="CA36" s="46">
        <v>0.08</v>
      </c>
      <c r="CB36" s="46">
        <v>0</v>
      </c>
      <c r="CC36" s="46">
        <v>0</v>
      </c>
      <c r="CD36" s="46">
        <v>0</v>
      </c>
      <c r="CE36" s="46">
        <v>88.3</v>
      </c>
      <c r="CF36" s="46">
        <v>21.67</v>
      </c>
      <c r="CG36" s="46"/>
      <c r="CH36" s="46">
        <v>0.91</v>
      </c>
      <c r="CI36" s="46">
        <v>0.77</v>
      </c>
    </row>
    <row r="37" spans="1:87" s="17" customFormat="1" x14ac:dyDescent="0.25">
      <c r="A37" s="54" t="s">
        <v>121</v>
      </c>
      <c r="B37" s="47" t="s">
        <v>95</v>
      </c>
      <c r="C37" s="65">
        <v>16</v>
      </c>
      <c r="D37" s="54" t="str">
        <f>"16"</f>
        <v>16</v>
      </c>
      <c r="E37" s="54">
        <v>0.42</v>
      </c>
      <c r="F37" s="54">
        <v>0.42</v>
      </c>
      <c r="G37" s="54">
        <v>0.46</v>
      </c>
      <c r="H37" s="54">
        <v>0.46</v>
      </c>
      <c r="I37" s="54">
        <v>11.71</v>
      </c>
      <c r="J37" s="54">
        <v>11.71</v>
      </c>
      <c r="K37" s="54">
        <v>50.113500000000002</v>
      </c>
      <c r="L37" s="54">
        <v>50.113503999999999</v>
      </c>
      <c r="M37" s="54">
        <v>0.03</v>
      </c>
      <c r="N37" s="54">
        <v>0</v>
      </c>
      <c r="O37" s="54">
        <v>0</v>
      </c>
      <c r="P37" s="54">
        <v>0</v>
      </c>
      <c r="Q37" s="54">
        <v>11.25</v>
      </c>
      <c r="R37" s="54">
        <v>0</v>
      </c>
      <c r="S37" s="54">
        <v>0.45</v>
      </c>
      <c r="T37" s="54">
        <v>0</v>
      </c>
      <c r="U37" s="54">
        <v>0</v>
      </c>
      <c r="V37" s="54">
        <v>0.19</v>
      </c>
      <c r="W37" s="54">
        <v>0.05</v>
      </c>
      <c r="X37" s="54">
        <v>7.84</v>
      </c>
      <c r="Y37" s="54">
        <v>19.71</v>
      </c>
      <c r="Z37" s="54">
        <v>2.25</v>
      </c>
      <c r="AA37" s="54">
        <v>1.39</v>
      </c>
      <c r="AB37" s="54">
        <v>5.01</v>
      </c>
      <c r="AC37" s="54">
        <v>0.21</v>
      </c>
      <c r="AD37" s="54">
        <v>0.19</v>
      </c>
      <c r="AE37" s="54">
        <v>0.64</v>
      </c>
      <c r="AF37" s="54">
        <v>0.48</v>
      </c>
      <c r="AG37" s="54">
        <v>0.11</v>
      </c>
      <c r="AH37" s="54">
        <v>0</v>
      </c>
      <c r="AI37" s="54">
        <v>0.01</v>
      </c>
      <c r="AJ37" s="54">
        <v>0.05</v>
      </c>
      <c r="AK37" s="54">
        <v>0.11</v>
      </c>
      <c r="AL37" s="54">
        <v>0</v>
      </c>
      <c r="AM37" s="46">
        <v>0</v>
      </c>
      <c r="AN37" s="46">
        <v>0</v>
      </c>
      <c r="AO37" s="46">
        <v>0</v>
      </c>
      <c r="AP37" s="46">
        <v>0</v>
      </c>
      <c r="AQ37" s="46">
        <v>0</v>
      </c>
      <c r="AR37" s="46">
        <v>0</v>
      </c>
      <c r="AS37" s="46">
        <v>0</v>
      </c>
      <c r="AT37" s="46">
        <v>0</v>
      </c>
      <c r="AU37" s="46">
        <v>0</v>
      </c>
      <c r="AV37" s="46">
        <v>0</v>
      </c>
      <c r="AW37" s="46">
        <v>0</v>
      </c>
      <c r="AX37" s="46">
        <v>0</v>
      </c>
      <c r="AY37" s="46">
        <v>0</v>
      </c>
      <c r="AZ37" s="46">
        <v>0</v>
      </c>
      <c r="BA37" s="46">
        <v>0</v>
      </c>
      <c r="BB37" s="46">
        <v>0</v>
      </c>
      <c r="BC37" s="46">
        <v>0</v>
      </c>
      <c r="BD37" s="46">
        <v>0</v>
      </c>
      <c r="BE37" s="46">
        <v>0</v>
      </c>
      <c r="BF37" s="46">
        <v>0</v>
      </c>
      <c r="BG37" s="46">
        <v>0</v>
      </c>
      <c r="BH37" s="46">
        <v>0</v>
      </c>
      <c r="BI37" s="46">
        <v>0</v>
      </c>
      <c r="BJ37" s="46">
        <v>0</v>
      </c>
      <c r="BK37" s="46">
        <v>0</v>
      </c>
      <c r="BL37" s="46">
        <v>0</v>
      </c>
      <c r="BM37" s="46">
        <v>0</v>
      </c>
      <c r="BN37" s="46">
        <v>0</v>
      </c>
      <c r="BO37" s="46">
        <v>0</v>
      </c>
      <c r="BP37" s="46">
        <v>0</v>
      </c>
      <c r="BQ37" s="46">
        <v>0</v>
      </c>
      <c r="BR37" s="46">
        <v>0</v>
      </c>
      <c r="BS37" s="46">
        <v>0</v>
      </c>
      <c r="BT37" s="46">
        <v>0</v>
      </c>
      <c r="BU37" s="46">
        <v>0</v>
      </c>
      <c r="BV37" s="46">
        <v>0</v>
      </c>
      <c r="BW37" s="46">
        <v>0</v>
      </c>
      <c r="BX37" s="46">
        <v>0</v>
      </c>
      <c r="BY37" s="46">
        <v>0</v>
      </c>
      <c r="BZ37" s="46">
        <v>0</v>
      </c>
      <c r="CA37" s="46">
        <v>0</v>
      </c>
      <c r="CB37" s="46">
        <v>0</v>
      </c>
      <c r="CC37" s="46">
        <v>0</v>
      </c>
      <c r="CD37" s="46">
        <v>0</v>
      </c>
      <c r="CE37" s="46">
        <v>1.92</v>
      </c>
      <c r="CF37" s="46">
        <v>0.3</v>
      </c>
      <c r="CG37" s="46"/>
      <c r="CH37" s="46">
        <v>0</v>
      </c>
      <c r="CI37" s="46">
        <v>0</v>
      </c>
    </row>
    <row r="38" spans="1:87" s="19" customFormat="1" x14ac:dyDescent="0.25">
      <c r="A38" s="49"/>
      <c r="B38" s="18" t="s">
        <v>98</v>
      </c>
      <c r="C38" s="66">
        <v>146</v>
      </c>
      <c r="D38" s="49">
        <v>126</v>
      </c>
      <c r="E38" s="49">
        <f t="shared" ref="E38:AJ38" si="5">SUM(E36:E37)</f>
        <v>4.1900000000000004</v>
      </c>
      <c r="F38" s="49">
        <f t="shared" si="5"/>
        <v>3.61</v>
      </c>
      <c r="G38" s="49">
        <f t="shared" si="5"/>
        <v>4.62</v>
      </c>
      <c r="H38" s="49">
        <f t="shared" si="5"/>
        <v>3.98</v>
      </c>
      <c r="I38" s="49">
        <f t="shared" si="5"/>
        <v>16.91</v>
      </c>
      <c r="J38" s="49">
        <f t="shared" si="5"/>
        <v>16.11</v>
      </c>
      <c r="K38" s="49">
        <f t="shared" si="5"/>
        <v>125.90350000000001</v>
      </c>
      <c r="L38" s="49">
        <f t="shared" si="5"/>
        <v>114.243504</v>
      </c>
      <c r="M38" s="49">
        <f t="shared" si="5"/>
        <v>2.0299999999999998</v>
      </c>
      <c r="N38" s="49">
        <f t="shared" si="5"/>
        <v>0</v>
      </c>
      <c r="O38" s="49">
        <f t="shared" si="5"/>
        <v>0</v>
      </c>
      <c r="P38" s="49">
        <f t="shared" si="5"/>
        <v>0</v>
      </c>
      <c r="Q38" s="49">
        <f t="shared" si="5"/>
        <v>15.25</v>
      </c>
      <c r="R38" s="49">
        <f t="shared" si="5"/>
        <v>0</v>
      </c>
      <c r="S38" s="49">
        <f t="shared" si="5"/>
        <v>0.45</v>
      </c>
      <c r="T38" s="49">
        <f t="shared" si="5"/>
        <v>0</v>
      </c>
      <c r="U38" s="49">
        <f t="shared" si="5"/>
        <v>0</v>
      </c>
      <c r="V38" s="49">
        <f t="shared" si="5"/>
        <v>1.0900000000000001</v>
      </c>
      <c r="W38" s="49">
        <f t="shared" si="5"/>
        <v>0.75</v>
      </c>
      <c r="X38" s="49">
        <f t="shared" si="5"/>
        <v>57.84</v>
      </c>
      <c r="Y38" s="49">
        <f t="shared" si="5"/>
        <v>165.71</v>
      </c>
      <c r="Z38" s="49">
        <f t="shared" si="5"/>
        <v>122.25</v>
      </c>
      <c r="AA38" s="49">
        <f t="shared" si="5"/>
        <v>15.39</v>
      </c>
      <c r="AB38" s="49">
        <f t="shared" si="5"/>
        <v>100.01</v>
      </c>
      <c r="AC38" s="49">
        <f t="shared" si="5"/>
        <v>0.31</v>
      </c>
      <c r="AD38" s="49">
        <f t="shared" si="5"/>
        <v>20.190000000000001</v>
      </c>
      <c r="AE38" s="49">
        <f t="shared" si="5"/>
        <v>10.64</v>
      </c>
      <c r="AF38" s="49">
        <f t="shared" si="5"/>
        <v>22.48</v>
      </c>
      <c r="AG38" s="49">
        <f t="shared" si="5"/>
        <v>0.11</v>
      </c>
      <c r="AH38" s="49">
        <f t="shared" si="5"/>
        <v>0.03</v>
      </c>
      <c r="AI38" s="49">
        <f t="shared" si="5"/>
        <v>0.18000000000000002</v>
      </c>
      <c r="AJ38" s="49">
        <f t="shared" si="5"/>
        <v>0.15000000000000002</v>
      </c>
      <c r="AK38" s="49">
        <f t="shared" ref="AK38:BP38" si="6">SUM(AK36:AK37)</f>
        <v>0.91</v>
      </c>
      <c r="AL38" s="49">
        <f t="shared" si="6"/>
        <v>0.7</v>
      </c>
      <c r="AM38" s="49">
        <f t="shared" si="6"/>
        <v>0</v>
      </c>
      <c r="AN38" s="49">
        <f t="shared" si="6"/>
        <v>135</v>
      </c>
      <c r="AO38" s="49">
        <f t="shared" si="6"/>
        <v>160</v>
      </c>
      <c r="AP38" s="49">
        <f t="shared" si="6"/>
        <v>277</v>
      </c>
      <c r="AQ38" s="49">
        <f t="shared" si="6"/>
        <v>240</v>
      </c>
      <c r="AR38" s="49">
        <f t="shared" si="6"/>
        <v>71</v>
      </c>
      <c r="AS38" s="49">
        <f t="shared" si="6"/>
        <v>110</v>
      </c>
      <c r="AT38" s="49">
        <f t="shared" si="6"/>
        <v>43</v>
      </c>
      <c r="AU38" s="49">
        <f t="shared" si="6"/>
        <v>141</v>
      </c>
      <c r="AV38" s="49">
        <f t="shared" si="6"/>
        <v>106</v>
      </c>
      <c r="AW38" s="49">
        <f t="shared" si="6"/>
        <v>105</v>
      </c>
      <c r="AX38" s="49">
        <f t="shared" si="6"/>
        <v>216</v>
      </c>
      <c r="AY38" s="49">
        <f t="shared" si="6"/>
        <v>78</v>
      </c>
      <c r="AZ38" s="49">
        <f t="shared" si="6"/>
        <v>46</v>
      </c>
      <c r="BA38" s="49">
        <f t="shared" si="6"/>
        <v>506</v>
      </c>
      <c r="BB38" s="49">
        <f t="shared" si="6"/>
        <v>0</v>
      </c>
      <c r="BC38" s="49">
        <f t="shared" si="6"/>
        <v>272</v>
      </c>
      <c r="BD38" s="49">
        <f t="shared" si="6"/>
        <v>185</v>
      </c>
      <c r="BE38" s="49">
        <f t="shared" si="6"/>
        <v>155</v>
      </c>
      <c r="BF38" s="49">
        <f t="shared" si="6"/>
        <v>20</v>
      </c>
      <c r="BG38" s="49">
        <f t="shared" si="6"/>
        <v>0.1</v>
      </c>
      <c r="BH38" s="49">
        <f t="shared" si="6"/>
        <v>7.0000000000000007E-2</v>
      </c>
      <c r="BI38" s="49">
        <f t="shared" si="6"/>
        <v>0.04</v>
      </c>
      <c r="BJ38" s="49">
        <f t="shared" si="6"/>
        <v>0.08</v>
      </c>
      <c r="BK38" s="49">
        <f t="shared" si="6"/>
        <v>0.09</v>
      </c>
      <c r="BL38" s="49">
        <f t="shared" si="6"/>
        <v>0.45</v>
      </c>
      <c r="BM38" s="49">
        <f t="shared" si="6"/>
        <v>0.03</v>
      </c>
      <c r="BN38" s="49">
        <f t="shared" si="6"/>
        <v>0.56000000000000005</v>
      </c>
      <c r="BO38" s="49">
        <f t="shared" si="6"/>
        <v>0.02</v>
      </c>
      <c r="BP38" s="49">
        <f t="shared" si="6"/>
        <v>0.31</v>
      </c>
      <c r="BQ38" s="49">
        <f t="shared" ref="BQ38:CI38" si="7">SUM(BQ36:BQ37)</f>
        <v>0.04</v>
      </c>
      <c r="BR38" s="49">
        <f t="shared" si="7"/>
        <v>0</v>
      </c>
      <c r="BS38" s="49">
        <f t="shared" si="7"/>
        <v>0</v>
      </c>
      <c r="BT38" s="49">
        <f t="shared" si="7"/>
        <v>0.04</v>
      </c>
      <c r="BU38" s="49">
        <f t="shared" si="7"/>
        <v>0.08</v>
      </c>
      <c r="BV38" s="49">
        <f t="shared" si="7"/>
        <v>0.69</v>
      </c>
      <c r="BW38" s="49">
        <f t="shared" si="7"/>
        <v>0.01</v>
      </c>
      <c r="BX38" s="49">
        <f t="shared" si="7"/>
        <v>0</v>
      </c>
      <c r="BY38" s="49">
        <f t="shared" si="7"/>
        <v>0.02</v>
      </c>
      <c r="BZ38" s="49">
        <f t="shared" si="7"/>
        <v>0.03</v>
      </c>
      <c r="CA38" s="49">
        <f t="shared" si="7"/>
        <v>0.08</v>
      </c>
      <c r="CB38" s="49">
        <f t="shared" si="7"/>
        <v>0</v>
      </c>
      <c r="CC38" s="49">
        <f t="shared" si="7"/>
        <v>0</v>
      </c>
      <c r="CD38" s="49">
        <f t="shared" si="7"/>
        <v>0</v>
      </c>
      <c r="CE38" s="49">
        <f t="shared" si="7"/>
        <v>90.22</v>
      </c>
      <c r="CF38" s="49">
        <f t="shared" si="7"/>
        <v>21.970000000000002</v>
      </c>
      <c r="CG38" s="49">
        <f t="shared" si="7"/>
        <v>0</v>
      </c>
      <c r="CH38" s="49">
        <f t="shared" si="7"/>
        <v>0.91</v>
      </c>
      <c r="CI38" s="49">
        <f t="shared" si="7"/>
        <v>0.77</v>
      </c>
    </row>
    <row r="39" spans="1:87" s="19" customFormat="1" x14ac:dyDescent="0.25">
      <c r="A39" s="55"/>
      <c r="B39" s="14" t="s">
        <v>247</v>
      </c>
      <c r="C39" s="14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</row>
    <row r="40" spans="1:87" s="19" customFormat="1" x14ac:dyDescent="0.25">
      <c r="A40" s="54" t="s">
        <v>258</v>
      </c>
      <c r="B40" s="47" t="s">
        <v>86</v>
      </c>
      <c r="C40" s="65">
        <v>70</v>
      </c>
      <c r="D40" s="54" t="str">
        <f>"70"</f>
        <v>70</v>
      </c>
      <c r="E40" s="54">
        <v>0.28000000000000003</v>
      </c>
      <c r="F40" s="54">
        <v>0.28000000000000003</v>
      </c>
      <c r="G40" s="54">
        <v>0.28000000000000003</v>
      </c>
      <c r="H40" s="54">
        <v>0.28000000000000003</v>
      </c>
      <c r="I40" s="54">
        <v>6.9</v>
      </c>
      <c r="J40" s="54">
        <v>6.9</v>
      </c>
      <c r="K40" s="54">
        <v>34.076000000000001</v>
      </c>
      <c r="L40" s="54">
        <v>34.076000000000001</v>
      </c>
      <c r="M40" s="54">
        <v>7.0000000000000007E-2</v>
      </c>
      <c r="N40" s="54">
        <v>0</v>
      </c>
      <c r="O40" s="54">
        <v>0</v>
      </c>
      <c r="P40" s="54">
        <v>0</v>
      </c>
      <c r="Q40" s="54">
        <v>6.3</v>
      </c>
      <c r="R40" s="54">
        <v>0.56000000000000005</v>
      </c>
      <c r="S40" s="54">
        <v>1.26</v>
      </c>
      <c r="T40" s="54">
        <v>0</v>
      </c>
      <c r="U40" s="54">
        <v>0</v>
      </c>
      <c r="V40" s="54">
        <v>0.56000000000000005</v>
      </c>
      <c r="W40" s="54">
        <v>0.35</v>
      </c>
      <c r="X40" s="54">
        <v>18.2</v>
      </c>
      <c r="Y40" s="54">
        <v>194.6</v>
      </c>
      <c r="Z40" s="54">
        <v>11.2</v>
      </c>
      <c r="AA40" s="54">
        <v>6.3</v>
      </c>
      <c r="AB40" s="54">
        <v>7.7</v>
      </c>
      <c r="AC40" s="54">
        <v>1.54</v>
      </c>
      <c r="AD40" s="54">
        <v>0</v>
      </c>
      <c r="AE40" s="54">
        <v>21</v>
      </c>
      <c r="AF40" s="54">
        <v>3.5</v>
      </c>
      <c r="AG40" s="54">
        <v>0.14000000000000001</v>
      </c>
      <c r="AH40" s="54">
        <v>0.02</v>
      </c>
      <c r="AI40" s="54">
        <v>0.01</v>
      </c>
      <c r="AJ40" s="54">
        <v>0.21</v>
      </c>
      <c r="AK40" s="54">
        <v>0.28000000000000003</v>
      </c>
      <c r="AL40" s="54">
        <v>7</v>
      </c>
      <c r="AM40" s="46">
        <v>0</v>
      </c>
      <c r="AN40" s="46">
        <v>8.4</v>
      </c>
      <c r="AO40" s="46">
        <v>9.1</v>
      </c>
      <c r="AP40" s="46">
        <v>13.3</v>
      </c>
      <c r="AQ40" s="46">
        <v>12.6</v>
      </c>
      <c r="AR40" s="46">
        <v>2.1</v>
      </c>
      <c r="AS40" s="46">
        <v>7.7</v>
      </c>
      <c r="AT40" s="46">
        <v>2.1</v>
      </c>
      <c r="AU40" s="46">
        <v>6.3</v>
      </c>
      <c r="AV40" s="46">
        <v>11.9</v>
      </c>
      <c r="AW40" s="46">
        <v>7</v>
      </c>
      <c r="AX40" s="46">
        <v>54.6</v>
      </c>
      <c r="AY40" s="46">
        <v>4.9000000000000004</v>
      </c>
      <c r="AZ40" s="46">
        <v>9.8000000000000007</v>
      </c>
      <c r="BA40" s="46">
        <v>29.4</v>
      </c>
      <c r="BB40" s="46">
        <v>0</v>
      </c>
      <c r="BC40" s="46">
        <v>9.1</v>
      </c>
      <c r="BD40" s="46">
        <v>11.2</v>
      </c>
      <c r="BE40" s="46">
        <v>4.2</v>
      </c>
      <c r="BF40" s="46">
        <v>3.5</v>
      </c>
      <c r="BG40" s="46">
        <v>0</v>
      </c>
      <c r="BH40" s="46">
        <v>0</v>
      </c>
      <c r="BI40" s="46">
        <v>0</v>
      </c>
      <c r="BJ40" s="46">
        <v>0</v>
      </c>
      <c r="BK40" s="46">
        <v>0</v>
      </c>
      <c r="BL40" s="46">
        <v>0</v>
      </c>
      <c r="BM40" s="46">
        <v>0</v>
      </c>
      <c r="BN40" s="46">
        <v>0</v>
      </c>
      <c r="BO40" s="46">
        <v>0</v>
      </c>
      <c r="BP40" s="46">
        <v>0</v>
      </c>
      <c r="BQ40" s="46">
        <v>0</v>
      </c>
      <c r="BR40" s="46">
        <v>0</v>
      </c>
      <c r="BS40" s="46">
        <v>0</v>
      </c>
      <c r="BT40" s="46">
        <v>0</v>
      </c>
      <c r="BU40" s="46">
        <v>0</v>
      </c>
      <c r="BV40" s="46">
        <v>0</v>
      </c>
      <c r="BW40" s="46">
        <v>0</v>
      </c>
      <c r="BX40" s="46">
        <v>0</v>
      </c>
      <c r="BY40" s="46">
        <v>0</v>
      </c>
      <c r="BZ40" s="46">
        <v>0</v>
      </c>
      <c r="CA40" s="46">
        <v>0</v>
      </c>
      <c r="CB40" s="46">
        <v>0</v>
      </c>
      <c r="CC40" s="46">
        <v>0</v>
      </c>
      <c r="CD40" s="46">
        <v>0</v>
      </c>
      <c r="CE40" s="46">
        <v>60.41</v>
      </c>
      <c r="CF40" s="46">
        <v>3.5</v>
      </c>
      <c r="CG40" s="46"/>
      <c r="CH40" s="46">
        <v>7</v>
      </c>
      <c r="CI40" s="46">
        <v>7</v>
      </c>
    </row>
    <row r="41" spans="1:87" s="19" customFormat="1" x14ac:dyDescent="0.25">
      <c r="A41" s="37" t="s">
        <v>122</v>
      </c>
      <c r="B41" s="48" t="s">
        <v>96</v>
      </c>
      <c r="C41" s="64">
        <v>80</v>
      </c>
      <c r="D41" s="37" t="str">
        <f>"60"</f>
        <v>60</v>
      </c>
      <c r="E41" s="37">
        <v>7.94</v>
      </c>
      <c r="F41" s="37">
        <v>5.96</v>
      </c>
      <c r="G41" s="37">
        <v>5.15</v>
      </c>
      <c r="H41" s="37">
        <v>3.86</v>
      </c>
      <c r="I41" s="37">
        <v>6.32</v>
      </c>
      <c r="J41" s="37">
        <v>4.74</v>
      </c>
      <c r="K41" s="37">
        <v>103.51</v>
      </c>
      <c r="L41" s="37">
        <v>77.633772322698121</v>
      </c>
      <c r="M41" s="37">
        <v>2.81</v>
      </c>
      <c r="N41" s="37">
        <v>0.11</v>
      </c>
      <c r="O41" s="37">
        <v>0</v>
      </c>
      <c r="P41" s="37">
        <v>0</v>
      </c>
      <c r="Q41" s="37">
        <v>1</v>
      </c>
      <c r="R41" s="37">
        <v>3.67</v>
      </c>
      <c r="S41" s="37">
        <v>7.0000000000000007E-2</v>
      </c>
      <c r="T41" s="37">
        <v>0</v>
      </c>
      <c r="U41" s="37">
        <v>0</v>
      </c>
      <c r="V41" s="37">
        <v>0.02</v>
      </c>
      <c r="W41" s="37">
        <v>0.69</v>
      </c>
      <c r="X41" s="37">
        <v>112.73</v>
      </c>
      <c r="Y41" s="37">
        <v>25.79</v>
      </c>
      <c r="Z41" s="37">
        <v>20.71</v>
      </c>
      <c r="AA41" s="37">
        <v>2.63</v>
      </c>
      <c r="AB41" s="37">
        <v>18.28</v>
      </c>
      <c r="AC41" s="37">
        <v>0.11</v>
      </c>
      <c r="AD41" s="37">
        <v>16.32</v>
      </c>
      <c r="AE41" s="37">
        <v>15.23</v>
      </c>
      <c r="AF41" s="37">
        <v>42.77</v>
      </c>
      <c r="AG41" s="37">
        <v>0.1</v>
      </c>
      <c r="AH41" s="37">
        <v>0.01</v>
      </c>
      <c r="AI41" s="37">
        <v>0.03</v>
      </c>
      <c r="AJ41" s="37">
        <v>0.03</v>
      </c>
      <c r="AK41" s="37">
        <v>0.37</v>
      </c>
      <c r="AL41" s="37">
        <v>0.03</v>
      </c>
      <c r="AM41" s="42">
        <v>0</v>
      </c>
      <c r="AN41" s="42">
        <v>52.84</v>
      </c>
      <c r="AO41" s="42">
        <v>47.25</v>
      </c>
      <c r="AP41" s="42">
        <v>80.709999999999994</v>
      </c>
      <c r="AQ41" s="42">
        <v>44.19</v>
      </c>
      <c r="AR41" s="42">
        <v>22.54</v>
      </c>
      <c r="AS41" s="42">
        <v>37.93</v>
      </c>
      <c r="AT41" s="42">
        <v>13.76</v>
      </c>
      <c r="AU41" s="42">
        <v>52.06</v>
      </c>
      <c r="AV41" s="42">
        <v>42.57</v>
      </c>
      <c r="AW41" s="42">
        <v>51.26</v>
      </c>
      <c r="AX41" s="42">
        <v>61.73</v>
      </c>
      <c r="AY41" s="42">
        <v>23.24</v>
      </c>
      <c r="AZ41" s="42">
        <v>34.270000000000003</v>
      </c>
      <c r="BA41" s="42">
        <v>233.9</v>
      </c>
      <c r="BB41" s="42">
        <v>0.44</v>
      </c>
      <c r="BC41" s="42">
        <v>69.86</v>
      </c>
      <c r="BD41" s="42">
        <v>56.6</v>
      </c>
      <c r="BE41" s="42">
        <v>31.73</v>
      </c>
      <c r="BF41" s="42">
        <v>21.96</v>
      </c>
      <c r="BG41" s="42">
        <v>0.13</v>
      </c>
      <c r="BH41" s="42">
        <v>0.03</v>
      </c>
      <c r="BI41" s="42">
        <v>0.02</v>
      </c>
      <c r="BJ41" s="42">
        <v>0.06</v>
      </c>
      <c r="BK41" s="42">
        <v>0.08</v>
      </c>
      <c r="BL41" s="42">
        <v>0.27</v>
      </c>
      <c r="BM41" s="42">
        <v>0</v>
      </c>
      <c r="BN41" s="42">
        <v>0.85</v>
      </c>
      <c r="BO41" s="42">
        <v>0</v>
      </c>
      <c r="BP41" s="42">
        <v>0.26</v>
      </c>
      <c r="BQ41" s="42">
        <v>0</v>
      </c>
      <c r="BR41" s="42">
        <v>0</v>
      </c>
      <c r="BS41" s="42">
        <v>0</v>
      </c>
      <c r="BT41" s="42">
        <v>0.03</v>
      </c>
      <c r="BU41" s="42">
        <v>0.1</v>
      </c>
      <c r="BV41" s="42">
        <v>0.78</v>
      </c>
      <c r="BW41" s="42">
        <v>0</v>
      </c>
      <c r="BX41" s="42">
        <v>0</v>
      </c>
      <c r="BY41" s="42">
        <v>7.0000000000000007E-2</v>
      </c>
      <c r="BZ41" s="42">
        <v>0</v>
      </c>
      <c r="CA41" s="42">
        <v>0</v>
      </c>
      <c r="CB41" s="42">
        <v>0</v>
      </c>
      <c r="CC41" s="42">
        <v>0</v>
      </c>
      <c r="CD41" s="42">
        <v>0</v>
      </c>
      <c r="CE41" s="42">
        <v>27.27</v>
      </c>
      <c r="CF41" s="42">
        <v>18.86</v>
      </c>
      <c r="CG41" s="42"/>
      <c r="CH41" s="42">
        <v>0</v>
      </c>
      <c r="CI41" s="42">
        <v>0</v>
      </c>
    </row>
    <row r="42" spans="1:87" s="19" customFormat="1" x14ac:dyDescent="0.25">
      <c r="A42" s="37" t="s">
        <v>123</v>
      </c>
      <c r="B42" s="48" t="s">
        <v>124</v>
      </c>
      <c r="C42" s="64">
        <v>150</v>
      </c>
      <c r="D42" s="37" t="str">
        <f>"120"</f>
        <v>120</v>
      </c>
      <c r="E42" s="37">
        <v>3.06</v>
      </c>
      <c r="F42" s="37">
        <v>2.4500000000000002</v>
      </c>
      <c r="G42" s="37">
        <v>11.05</v>
      </c>
      <c r="H42" s="37">
        <v>8.84</v>
      </c>
      <c r="I42" s="37">
        <v>24.93</v>
      </c>
      <c r="J42" s="37">
        <v>19.940000000000001</v>
      </c>
      <c r="K42" s="37">
        <v>208.23</v>
      </c>
      <c r="L42" s="37">
        <v>166.58411387999999</v>
      </c>
      <c r="M42" s="37">
        <v>1.3</v>
      </c>
      <c r="N42" s="37">
        <v>6.24</v>
      </c>
      <c r="O42" s="37">
        <v>5.25</v>
      </c>
      <c r="P42" s="37">
        <v>0</v>
      </c>
      <c r="Q42" s="37">
        <v>3.83</v>
      </c>
      <c r="R42" s="37">
        <v>13.99</v>
      </c>
      <c r="S42" s="37">
        <v>2.12</v>
      </c>
      <c r="T42" s="37">
        <v>0</v>
      </c>
      <c r="U42" s="37">
        <v>0</v>
      </c>
      <c r="V42" s="37">
        <v>0.35</v>
      </c>
      <c r="W42" s="37">
        <v>1.93</v>
      </c>
      <c r="X42" s="37">
        <v>171.41</v>
      </c>
      <c r="Y42" s="37">
        <v>582.91999999999996</v>
      </c>
      <c r="Z42" s="37">
        <v>18.96</v>
      </c>
      <c r="AA42" s="37">
        <v>28.06</v>
      </c>
      <c r="AB42" s="37">
        <v>69.099999999999994</v>
      </c>
      <c r="AC42" s="37">
        <v>1.07</v>
      </c>
      <c r="AD42" s="37">
        <v>0</v>
      </c>
      <c r="AE42" s="37">
        <v>1209.79</v>
      </c>
      <c r="AF42" s="37">
        <v>251.7</v>
      </c>
      <c r="AG42" s="37">
        <v>4.4400000000000004</v>
      </c>
      <c r="AH42" s="37">
        <v>0.1</v>
      </c>
      <c r="AI42" s="37">
        <v>7.0000000000000007E-2</v>
      </c>
      <c r="AJ42" s="37">
        <v>1.23</v>
      </c>
      <c r="AK42" s="37">
        <v>2.14</v>
      </c>
      <c r="AL42" s="37">
        <v>9.69</v>
      </c>
      <c r="AM42" s="42">
        <v>0</v>
      </c>
      <c r="AN42" s="42">
        <v>31.17</v>
      </c>
      <c r="AO42" s="42">
        <v>44.56</v>
      </c>
      <c r="AP42" s="42">
        <v>57.15</v>
      </c>
      <c r="AQ42" s="42">
        <v>64.349999999999994</v>
      </c>
      <c r="AR42" s="42">
        <v>11.6</v>
      </c>
      <c r="AS42" s="42">
        <v>44.67</v>
      </c>
      <c r="AT42" s="42">
        <v>22.52</v>
      </c>
      <c r="AU42" s="42">
        <v>45.16</v>
      </c>
      <c r="AV42" s="42">
        <v>63.02</v>
      </c>
      <c r="AW42" s="42">
        <v>159.5</v>
      </c>
      <c r="AX42" s="42">
        <v>85.6</v>
      </c>
      <c r="AY42" s="42">
        <v>17.02</v>
      </c>
      <c r="AZ42" s="42">
        <v>43.94</v>
      </c>
      <c r="BA42" s="42">
        <v>245.51</v>
      </c>
      <c r="BB42" s="42">
        <v>0</v>
      </c>
      <c r="BC42" s="42">
        <v>34.86</v>
      </c>
      <c r="BD42" s="42">
        <v>32.68</v>
      </c>
      <c r="BE42" s="42">
        <v>33.15</v>
      </c>
      <c r="BF42" s="42">
        <v>14.36</v>
      </c>
      <c r="BG42" s="42">
        <v>0.32</v>
      </c>
      <c r="BH42" s="42">
        <v>7.0000000000000007E-2</v>
      </c>
      <c r="BI42" s="42">
        <v>0.06</v>
      </c>
      <c r="BJ42" s="42">
        <v>0.16</v>
      </c>
      <c r="BK42" s="42">
        <v>0.2</v>
      </c>
      <c r="BL42" s="42">
        <v>0.66</v>
      </c>
      <c r="BM42" s="42">
        <v>0</v>
      </c>
      <c r="BN42" s="42">
        <v>0.59</v>
      </c>
      <c r="BO42" s="42">
        <v>0</v>
      </c>
      <c r="BP42" s="42">
        <v>0.36</v>
      </c>
      <c r="BQ42" s="42">
        <v>0.03</v>
      </c>
      <c r="BR42" s="42">
        <v>0.06</v>
      </c>
      <c r="BS42" s="42">
        <v>0</v>
      </c>
      <c r="BT42" s="42">
        <v>0</v>
      </c>
      <c r="BU42" s="42">
        <v>0.25</v>
      </c>
      <c r="BV42" s="42">
        <v>2.15</v>
      </c>
      <c r="BW42" s="42">
        <v>0</v>
      </c>
      <c r="BX42" s="42">
        <v>0</v>
      </c>
      <c r="BY42" s="42">
        <v>5.76</v>
      </c>
      <c r="BZ42" s="42">
        <v>0.01</v>
      </c>
      <c r="CA42" s="42">
        <v>0</v>
      </c>
      <c r="CB42" s="42">
        <v>0</v>
      </c>
      <c r="CC42" s="42">
        <v>0</v>
      </c>
      <c r="CD42" s="42">
        <v>0</v>
      </c>
      <c r="CE42" s="42">
        <v>109.37</v>
      </c>
      <c r="CF42" s="42">
        <v>201.63</v>
      </c>
      <c r="CG42" s="42"/>
      <c r="CH42" s="42">
        <v>12.1</v>
      </c>
      <c r="CI42" s="42">
        <v>9.6999999999999993</v>
      </c>
    </row>
    <row r="43" spans="1:87" s="19" customFormat="1" x14ac:dyDescent="0.25">
      <c r="A43" s="42" t="str">
        <f>"27/10"</f>
        <v>27/10</v>
      </c>
      <c r="B43" s="48" t="s">
        <v>148</v>
      </c>
      <c r="C43" s="64">
        <v>180</v>
      </c>
      <c r="D43" s="37" t="str">
        <f>"150"</f>
        <v>150</v>
      </c>
      <c r="E43" s="37">
        <v>0.18</v>
      </c>
      <c r="F43" s="37">
        <v>0.15</v>
      </c>
      <c r="G43" s="37">
        <v>0.04</v>
      </c>
      <c r="H43" s="37">
        <v>0.04</v>
      </c>
      <c r="I43" s="37">
        <v>4.53</v>
      </c>
      <c r="J43" s="37">
        <v>3.78</v>
      </c>
      <c r="K43" s="37">
        <v>18.157</v>
      </c>
      <c r="L43" s="37">
        <v>15.130904999999998</v>
      </c>
      <c r="M43" s="37">
        <v>0</v>
      </c>
      <c r="N43" s="37">
        <v>0</v>
      </c>
      <c r="O43" s="37">
        <v>0</v>
      </c>
      <c r="P43" s="37">
        <v>0</v>
      </c>
      <c r="Q43" s="37">
        <v>3.7</v>
      </c>
      <c r="R43" s="37">
        <v>0</v>
      </c>
      <c r="S43" s="37">
        <v>0.08</v>
      </c>
      <c r="T43" s="37">
        <v>0</v>
      </c>
      <c r="U43" s="37">
        <v>0</v>
      </c>
      <c r="V43" s="37">
        <v>0</v>
      </c>
      <c r="W43" s="37">
        <v>0.05</v>
      </c>
      <c r="X43" s="37">
        <v>0.04</v>
      </c>
      <c r="Y43" s="37">
        <v>0.11</v>
      </c>
      <c r="Z43" s="37">
        <v>0.11</v>
      </c>
      <c r="AA43" s="37">
        <v>0</v>
      </c>
      <c r="AB43" s="37">
        <v>0</v>
      </c>
      <c r="AC43" s="37">
        <v>0.01</v>
      </c>
      <c r="AD43" s="37">
        <v>0</v>
      </c>
      <c r="AE43" s="37">
        <v>0</v>
      </c>
      <c r="AF43" s="37">
        <v>0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</v>
      </c>
      <c r="AM43" s="42">
        <v>0</v>
      </c>
      <c r="AN43" s="42">
        <v>0</v>
      </c>
      <c r="AO43" s="42">
        <v>0</v>
      </c>
      <c r="AP43" s="42">
        <v>0</v>
      </c>
      <c r="AQ43" s="42">
        <v>0</v>
      </c>
      <c r="AR43" s="42">
        <v>0</v>
      </c>
      <c r="AS43" s="42">
        <v>0</v>
      </c>
      <c r="AT43" s="42">
        <v>0</v>
      </c>
      <c r="AU43" s="42">
        <v>0</v>
      </c>
      <c r="AV43" s="42">
        <v>0</v>
      </c>
      <c r="AW43" s="42">
        <v>0</v>
      </c>
      <c r="AX43" s="42">
        <v>0</v>
      </c>
      <c r="AY43" s="42">
        <v>0</v>
      </c>
      <c r="AZ43" s="42">
        <v>0</v>
      </c>
      <c r="BA43" s="42">
        <v>0</v>
      </c>
      <c r="BB43" s="42">
        <v>0</v>
      </c>
      <c r="BC43" s="42">
        <v>0</v>
      </c>
      <c r="BD43" s="42">
        <v>0</v>
      </c>
      <c r="BE43" s="42">
        <v>0</v>
      </c>
      <c r="BF43" s="42">
        <v>0</v>
      </c>
      <c r="BG43" s="42">
        <v>0</v>
      </c>
      <c r="BH43" s="42">
        <v>0</v>
      </c>
      <c r="BI43" s="42">
        <v>0</v>
      </c>
      <c r="BJ43" s="42">
        <v>0</v>
      </c>
      <c r="BK43" s="42">
        <v>0</v>
      </c>
      <c r="BL43" s="42">
        <v>0</v>
      </c>
      <c r="BM43" s="42">
        <v>0</v>
      </c>
      <c r="BN43" s="42">
        <v>0</v>
      </c>
      <c r="BO43" s="42">
        <v>0</v>
      </c>
      <c r="BP43" s="42">
        <v>0</v>
      </c>
      <c r="BQ43" s="42">
        <v>0</v>
      </c>
      <c r="BR43" s="42">
        <v>0</v>
      </c>
      <c r="BS43" s="42">
        <v>0</v>
      </c>
      <c r="BT43" s="42">
        <v>0</v>
      </c>
      <c r="BU43" s="42">
        <v>0</v>
      </c>
      <c r="BV43" s="42">
        <v>0</v>
      </c>
      <c r="BW43" s="42">
        <v>0</v>
      </c>
      <c r="BX43" s="42">
        <v>0</v>
      </c>
      <c r="BY43" s="42">
        <v>0</v>
      </c>
      <c r="BZ43" s="42">
        <v>0</v>
      </c>
      <c r="CA43" s="42">
        <v>0</v>
      </c>
      <c r="CB43" s="42">
        <v>0</v>
      </c>
      <c r="CC43" s="42">
        <v>0</v>
      </c>
      <c r="CD43" s="42">
        <v>0</v>
      </c>
      <c r="CE43" s="42">
        <v>150.07</v>
      </c>
      <c r="CF43" s="42">
        <v>0</v>
      </c>
      <c r="CG43" s="42"/>
      <c r="CH43" s="42">
        <v>0</v>
      </c>
      <c r="CI43" s="42">
        <v>0</v>
      </c>
    </row>
    <row r="44" spans="1:87" s="19" customFormat="1" x14ac:dyDescent="0.25">
      <c r="A44" s="54" t="s">
        <v>120</v>
      </c>
      <c r="B44" s="47" t="s">
        <v>97</v>
      </c>
      <c r="C44" s="65">
        <v>30</v>
      </c>
      <c r="D44" s="54" t="str">
        <f>"30"</f>
        <v>30</v>
      </c>
      <c r="E44" s="54">
        <v>1.98</v>
      </c>
      <c r="F44" s="54">
        <v>1.98</v>
      </c>
      <c r="G44" s="54">
        <v>0.2</v>
      </c>
      <c r="H44" s="54">
        <v>0.2</v>
      </c>
      <c r="I44" s="54">
        <v>14.07</v>
      </c>
      <c r="J44" s="54">
        <v>14.07</v>
      </c>
      <c r="K44" s="54">
        <v>67.170299999999997</v>
      </c>
      <c r="L44" s="54">
        <v>67.170299999999997</v>
      </c>
      <c r="M44" s="54">
        <v>0</v>
      </c>
      <c r="N44" s="54">
        <v>0</v>
      </c>
      <c r="O44" s="54">
        <v>0</v>
      </c>
      <c r="P44" s="54">
        <v>0</v>
      </c>
      <c r="Q44" s="54">
        <v>0.33</v>
      </c>
      <c r="R44" s="54">
        <v>13.68</v>
      </c>
      <c r="S44" s="54">
        <v>0.06</v>
      </c>
      <c r="T44" s="54">
        <v>0</v>
      </c>
      <c r="U44" s="54">
        <v>0</v>
      </c>
      <c r="V44" s="54">
        <v>0</v>
      </c>
      <c r="W44" s="54">
        <v>0.54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4">
        <v>0</v>
      </c>
      <c r="AL44" s="54">
        <v>0</v>
      </c>
      <c r="AM44" s="46">
        <v>0</v>
      </c>
      <c r="AN44" s="46">
        <v>95.79</v>
      </c>
      <c r="AO44" s="46">
        <v>99.7</v>
      </c>
      <c r="AP44" s="46">
        <v>152.69</v>
      </c>
      <c r="AQ44" s="46">
        <v>50.63</v>
      </c>
      <c r="AR44" s="46">
        <v>30.02</v>
      </c>
      <c r="AS44" s="46">
        <v>60.03</v>
      </c>
      <c r="AT44" s="46">
        <v>22.71</v>
      </c>
      <c r="AU44" s="46">
        <v>108.58</v>
      </c>
      <c r="AV44" s="46">
        <v>67.34</v>
      </c>
      <c r="AW44" s="46">
        <v>93.96</v>
      </c>
      <c r="AX44" s="46">
        <v>77.52</v>
      </c>
      <c r="AY44" s="46">
        <v>40.72</v>
      </c>
      <c r="AZ44" s="46">
        <v>72.040000000000006</v>
      </c>
      <c r="BA44" s="46">
        <v>602.39</v>
      </c>
      <c r="BB44" s="46">
        <v>0</v>
      </c>
      <c r="BC44" s="46">
        <v>196.27</v>
      </c>
      <c r="BD44" s="46">
        <v>85.35</v>
      </c>
      <c r="BE44" s="46">
        <v>56.64</v>
      </c>
      <c r="BF44" s="46">
        <v>44.89</v>
      </c>
      <c r="BG44" s="46">
        <v>0</v>
      </c>
      <c r="BH44" s="46">
        <v>0</v>
      </c>
      <c r="BI44" s="46">
        <v>0</v>
      </c>
      <c r="BJ44" s="46">
        <v>0</v>
      </c>
      <c r="BK44" s="46">
        <v>0</v>
      </c>
      <c r="BL44" s="46">
        <v>0</v>
      </c>
      <c r="BM44" s="46">
        <v>0</v>
      </c>
      <c r="BN44" s="46">
        <v>0.02</v>
      </c>
      <c r="BO44" s="46">
        <v>0</v>
      </c>
      <c r="BP44" s="46">
        <v>0</v>
      </c>
      <c r="BQ44" s="46">
        <v>0</v>
      </c>
      <c r="BR44" s="46">
        <v>0</v>
      </c>
      <c r="BS44" s="46">
        <v>0</v>
      </c>
      <c r="BT44" s="46">
        <v>0</v>
      </c>
      <c r="BU44" s="46">
        <v>0</v>
      </c>
      <c r="BV44" s="46">
        <v>0.02</v>
      </c>
      <c r="BW44" s="46">
        <v>0</v>
      </c>
      <c r="BX44" s="46">
        <v>0</v>
      </c>
      <c r="BY44" s="46">
        <v>0.08</v>
      </c>
      <c r="BZ44" s="46">
        <v>0</v>
      </c>
      <c r="CA44" s="46">
        <v>0</v>
      </c>
      <c r="CB44" s="46">
        <v>0</v>
      </c>
      <c r="CC44" s="46">
        <v>0</v>
      </c>
      <c r="CD44" s="46">
        <v>0</v>
      </c>
      <c r="CE44" s="46">
        <v>11.73</v>
      </c>
      <c r="CF44" s="46">
        <v>0</v>
      </c>
      <c r="CG44" s="46"/>
      <c r="CH44" s="46">
        <v>0</v>
      </c>
      <c r="CI44" s="46">
        <v>0</v>
      </c>
    </row>
    <row r="45" spans="1:87" s="19" customFormat="1" x14ac:dyDescent="0.25">
      <c r="A45" s="49"/>
      <c r="B45" s="18" t="s">
        <v>248</v>
      </c>
      <c r="C45" s="66">
        <v>510</v>
      </c>
      <c r="D45" s="49">
        <v>430</v>
      </c>
      <c r="E45" s="49">
        <f>SUM(E40:E44)</f>
        <v>13.440000000000001</v>
      </c>
      <c r="F45" s="49">
        <f t="shared" ref="F45:BQ45" si="8">SUM(F40:F44)</f>
        <v>10.820000000000002</v>
      </c>
      <c r="G45" s="49">
        <f t="shared" si="8"/>
        <v>16.72</v>
      </c>
      <c r="H45" s="49">
        <f t="shared" si="8"/>
        <v>13.219999999999999</v>
      </c>
      <c r="I45" s="49">
        <f t="shared" si="8"/>
        <v>56.75</v>
      </c>
      <c r="J45" s="49">
        <f t="shared" si="8"/>
        <v>49.43</v>
      </c>
      <c r="K45" s="49">
        <f t="shared" si="8"/>
        <v>431.14330000000001</v>
      </c>
      <c r="L45" s="49">
        <f t="shared" si="8"/>
        <v>360.59509120269809</v>
      </c>
      <c r="M45" s="49">
        <f t="shared" si="8"/>
        <v>4.18</v>
      </c>
      <c r="N45" s="49">
        <f t="shared" si="8"/>
        <v>6.3500000000000005</v>
      </c>
      <c r="O45" s="49">
        <f t="shared" si="8"/>
        <v>5.25</v>
      </c>
      <c r="P45" s="49">
        <f t="shared" si="8"/>
        <v>0</v>
      </c>
      <c r="Q45" s="49">
        <f t="shared" si="8"/>
        <v>15.159999999999998</v>
      </c>
      <c r="R45" s="49">
        <f t="shared" si="8"/>
        <v>31.9</v>
      </c>
      <c r="S45" s="49">
        <f t="shared" si="8"/>
        <v>3.5900000000000003</v>
      </c>
      <c r="T45" s="49">
        <f t="shared" si="8"/>
        <v>0</v>
      </c>
      <c r="U45" s="49">
        <f t="shared" si="8"/>
        <v>0</v>
      </c>
      <c r="V45" s="49">
        <f t="shared" si="8"/>
        <v>0.93</v>
      </c>
      <c r="W45" s="49">
        <f t="shared" si="8"/>
        <v>3.5599999999999996</v>
      </c>
      <c r="X45" s="49">
        <f t="shared" si="8"/>
        <v>302.38000000000005</v>
      </c>
      <c r="Y45" s="49">
        <f t="shared" si="8"/>
        <v>803.42</v>
      </c>
      <c r="Z45" s="49">
        <f t="shared" si="8"/>
        <v>50.980000000000004</v>
      </c>
      <c r="AA45" s="49">
        <f t="shared" si="8"/>
        <v>36.989999999999995</v>
      </c>
      <c r="AB45" s="49">
        <f t="shared" si="8"/>
        <v>95.08</v>
      </c>
      <c r="AC45" s="49">
        <f t="shared" si="8"/>
        <v>2.73</v>
      </c>
      <c r="AD45" s="49">
        <f t="shared" si="8"/>
        <v>16.32</v>
      </c>
      <c r="AE45" s="49">
        <f t="shared" si="8"/>
        <v>1246.02</v>
      </c>
      <c r="AF45" s="49">
        <f t="shared" si="8"/>
        <v>297.96999999999997</v>
      </c>
      <c r="AG45" s="49">
        <f t="shared" si="8"/>
        <v>4.6800000000000006</v>
      </c>
      <c r="AH45" s="49">
        <f t="shared" si="8"/>
        <v>0.13</v>
      </c>
      <c r="AI45" s="49">
        <f t="shared" si="8"/>
        <v>0.11000000000000001</v>
      </c>
      <c r="AJ45" s="49">
        <f t="shared" si="8"/>
        <v>1.47</v>
      </c>
      <c r="AK45" s="49">
        <f t="shared" si="8"/>
        <v>2.79</v>
      </c>
      <c r="AL45" s="49">
        <f t="shared" si="8"/>
        <v>16.72</v>
      </c>
      <c r="AM45" s="49">
        <f t="shared" si="8"/>
        <v>0</v>
      </c>
      <c r="AN45" s="49">
        <f t="shared" si="8"/>
        <v>188.2</v>
      </c>
      <c r="AO45" s="49">
        <f t="shared" si="8"/>
        <v>200.61</v>
      </c>
      <c r="AP45" s="49">
        <f t="shared" si="8"/>
        <v>303.85000000000002</v>
      </c>
      <c r="AQ45" s="49">
        <f t="shared" si="8"/>
        <v>171.76999999999998</v>
      </c>
      <c r="AR45" s="49">
        <f t="shared" si="8"/>
        <v>66.260000000000005</v>
      </c>
      <c r="AS45" s="49">
        <f t="shared" si="8"/>
        <v>150.33000000000001</v>
      </c>
      <c r="AT45" s="49">
        <f t="shared" si="8"/>
        <v>61.089999999999996</v>
      </c>
      <c r="AU45" s="49">
        <f t="shared" si="8"/>
        <v>212.1</v>
      </c>
      <c r="AV45" s="49">
        <f t="shared" si="8"/>
        <v>184.83</v>
      </c>
      <c r="AW45" s="49">
        <f t="shared" si="8"/>
        <v>311.71999999999997</v>
      </c>
      <c r="AX45" s="49">
        <f t="shared" si="8"/>
        <v>279.45</v>
      </c>
      <c r="AY45" s="49">
        <f t="shared" si="8"/>
        <v>85.88</v>
      </c>
      <c r="AZ45" s="49">
        <f t="shared" si="8"/>
        <v>160.05000000000001</v>
      </c>
      <c r="BA45" s="49">
        <f t="shared" si="8"/>
        <v>1111.2</v>
      </c>
      <c r="BB45" s="49">
        <f t="shared" si="8"/>
        <v>0.44</v>
      </c>
      <c r="BC45" s="49">
        <f t="shared" si="8"/>
        <v>310.09000000000003</v>
      </c>
      <c r="BD45" s="49">
        <f t="shared" si="8"/>
        <v>185.82999999999998</v>
      </c>
      <c r="BE45" s="49">
        <f t="shared" si="8"/>
        <v>125.72</v>
      </c>
      <c r="BF45" s="49">
        <f t="shared" si="8"/>
        <v>84.710000000000008</v>
      </c>
      <c r="BG45" s="49">
        <f t="shared" si="8"/>
        <v>0.45</v>
      </c>
      <c r="BH45" s="49">
        <f t="shared" si="8"/>
        <v>0.1</v>
      </c>
      <c r="BI45" s="49">
        <f t="shared" si="8"/>
        <v>0.08</v>
      </c>
      <c r="BJ45" s="49">
        <f t="shared" si="8"/>
        <v>0.22</v>
      </c>
      <c r="BK45" s="49">
        <f t="shared" si="8"/>
        <v>0.28000000000000003</v>
      </c>
      <c r="BL45" s="49">
        <f t="shared" si="8"/>
        <v>0.93</v>
      </c>
      <c r="BM45" s="49">
        <f t="shared" si="8"/>
        <v>0</v>
      </c>
      <c r="BN45" s="49">
        <f t="shared" si="8"/>
        <v>1.46</v>
      </c>
      <c r="BO45" s="49">
        <f t="shared" si="8"/>
        <v>0</v>
      </c>
      <c r="BP45" s="49">
        <f t="shared" si="8"/>
        <v>0.62</v>
      </c>
      <c r="BQ45" s="49">
        <f t="shared" si="8"/>
        <v>0.03</v>
      </c>
      <c r="BR45" s="49">
        <f t="shared" ref="BR45:CI45" si="9">SUM(BR40:BR44)</f>
        <v>0.06</v>
      </c>
      <c r="BS45" s="49">
        <f t="shared" si="9"/>
        <v>0</v>
      </c>
      <c r="BT45" s="49">
        <f t="shared" si="9"/>
        <v>0.03</v>
      </c>
      <c r="BU45" s="49">
        <f t="shared" si="9"/>
        <v>0.35</v>
      </c>
      <c r="BV45" s="49">
        <f t="shared" si="9"/>
        <v>2.9499999999999997</v>
      </c>
      <c r="BW45" s="49">
        <f t="shared" si="9"/>
        <v>0</v>
      </c>
      <c r="BX45" s="49">
        <f t="shared" si="9"/>
        <v>0</v>
      </c>
      <c r="BY45" s="49">
        <f t="shared" si="9"/>
        <v>5.91</v>
      </c>
      <c r="BZ45" s="49">
        <f t="shared" si="9"/>
        <v>0.01</v>
      </c>
      <c r="CA45" s="49">
        <f t="shared" si="9"/>
        <v>0</v>
      </c>
      <c r="CB45" s="49">
        <f t="shared" si="9"/>
        <v>0</v>
      </c>
      <c r="CC45" s="49">
        <f t="shared" si="9"/>
        <v>0</v>
      </c>
      <c r="CD45" s="49">
        <f t="shared" si="9"/>
        <v>0</v>
      </c>
      <c r="CE45" s="49">
        <f t="shared" si="9"/>
        <v>358.85</v>
      </c>
      <c r="CF45" s="49">
        <f t="shared" si="9"/>
        <v>223.99</v>
      </c>
      <c r="CG45" s="49">
        <f t="shared" si="9"/>
        <v>0</v>
      </c>
      <c r="CH45" s="49">
        <f t="shared" si="9"/>
        <v>19.100000000000001</v>
      </c>
      <c r="CI45" s="49">
        <f t="shared" si="9"/>
        <v>16.7</v>
      </c>
    </row>
    <row r="46" spans="1:87" s="19" customFormat="1" x14ac:dyDescent="0.25">
      <c r="A46" s="49"/>
      <c r="B46" s="18" t="s">
        <v>99</v>
      </c>
      <c r="C46" s="59"/>
      <c r="D46" s="49"/>
      <c r="E46" s="49">
        <f t="shared" ref="E46:AJ46" si="10">SUM(E23+E26+E34+E38+E45)</f>
        <v>53.239999999999995</v>
      </c>
      <c r="F46" s="49">
        <f t="shared" si="10"/>
        <v>43.22</v>
      </c>
      <c r="G46" s="49">
        <f t="shared" si="10"/>
        <v>53.37</v>
      </c>
      <c r="H46" s="49">
        <f t="shared" si="10"/>
        <v>44.83</v>
      </c>
      <c r="I46" s="49">
        <f t="shared" si="10"/>
        <v>224.18</v>
      </c>
      <c r="J46" s="49">
        <f t="shared" si="10"/>
        <v>189.69</v>
      </c>
      <c r="K46" s="49">
        <f t="shared" si="10"/>
        <v>1562.2818</v>
      </c>
      <c r="L46" s="49">
        <f t="shared" si="10"/>
        <v>1312.3543890565998</v>
      </c>
      <c r="M46" s="49">
        <f t="shared" si="10"/>
        <v>17.43</v>
      </c>
      <c r="N46" s="49">
        <f t="shared" si="10"/>
        <v>13.52</v>
      </c>
      <c r="O46" s="49">
        <f t="shared" si="10"/>
        <v>10.52</v>
      </c>
      <c r="P46" s="49">
        <f t="shared" si="10"/>
        <v>0</v>
      </c>
      <c r="Q46" s="49">
        <f t="shared" si="10"/>
        <v>85.26</v>
      </c>
      <c r="R46" s="49">
        <f t="shared" si="10"/>
        <v>90.58</v>
      </c>
      <c r="S46" s="49">
        <f t="shared" si="10"/>
        <v>16.619999999999997</v>
      </c>
      <c r="T46" s="49">
        <f t="shared" si="10"/>
        <v>0</v>
      </c>
      <c r="U46" s="49">
        <f t="shared" si="10"/>
        <v>0</v>
      </c>
      <c r="V46" s="49">
        <f t="shared" si="10"/>
        <v>3.94</v>
      </c>
      <c r="W46" s="49">
        <f t="shared" si="10"/>
        <v>12.61</v>
      </c>
      <c r="X46" s="49">
        <f t="shared" si="10"/>
        <v>1360.4</v>
      </c>
      <c r="Y46" s="49">
        <f t="shared" si="10"/>
        <v>2630.36</v>
      </c>
      <c r="Z46" s="49">
        <f t="shared" si="10"/>
        <v>517.77</v>
      </c>
      <c r="AA46" s="49">
        <f t="shared" si="10"/>
        <v>193.8</v>
      </c>
      <c r="AB46" s="49">
        <f t="shared" si="10"/>
        <v>669.46000000000015</v>
      </c>
      <c r="AC46" s="49">
        <f t="shared" si="10"/>
        <v>10.28</v>
      </c>
      <c r="AD46" s="49">
        <f t="shared" si="10"/>
        <v>120.95999999999998</v>
      </c>
      <c r="AE46" s="49">
        <f t="shared" si="10"/>
        <v>2734.6900000000005</v>
      </c>
      <c r="AF46" s="49">
        <f t="shared" si="10"/>
        <v>687.75</v>
      </c>
      <c r="AG46" s="49">
        <f t="shared" si="10"/>
        <v>11.720000000000002</v>
      </c>
      <c r="AH46" s="49">
        <f t="shared" si="10"/>
        <v>0.55000000000000004</v>
      </c>
      <c r="AI46" s="49">
        <f t="shared" si="10"/>
        <v>0.77</v>
      </c>
      <c r="AJ46" s="49">
        <f t="shared" si="10"/>
        <v>6.16</v>
      </c>
      <c r="AK46" s="49">
        <f t="shared" ref="AK46:BP46" si="11">SUM(AK23+AK26+AK34+AK38+AK45)</f>
        <v>11.120000000000001</v>
      </c>
      <c r="AL46" s="49">
        <f t="shared" si="11"/>
        <v>49.33</v>
      </c>
      <c r="AM46" s="49">
        <f t="shared" si="11"/>
        <v>0.2</v>
      </c>
      <c r="AN46" s="49">
        <f t="shared" si="11"/>
        <v>1170.6499999999999</v>
      </c>
      <c r="AO46" s="49">
        <f t="shared" si="11"/>
        <v>1133.2800000000002</v>
      </c>
      <c r="AP46" s="49">
        <f t="shared" si="11"/>
        <v>1961.63</v>
      </c>
      <c r="AQ46" s="49">
        <f t="shared" si="11"/>
        <v>1508.58</v>
      </c>
      <c r="AR46" s="49">
        <f t="shared" si="11"/>
        <v>455.8</v>
      </c>
      <c r="AS46" s="49">
        <f t="shared" si="11"/>
        <v>901.97</v>
      </c>
      <c r="AT46" s="49">
        <f t="shared" si="11"/>
        <v>318.8</v>
      </c>
      <c r="AU46" s="49">
        <f t="shared" si="11"/>
        <v>1187.97</v>
      </c>
      <c r="AV46" s="49">
        <f t="shared" si="11"/>
        <v>1088.98</v>
      </c>
      <c r="AW46" s="49">
        <f t="shared" si="11"/>
        <v>1286.1100000000001</v>
      </c>
      <c r="AX46" s="49">
        <f t="shared" si="11"/>
        <v>1850.5600000000002</v>
      </c>
      <c r="AY46" s="49">
        <f t="shared" si="11"/>
        <v>527.01</v>
      </c>
      <c r="AZ46" s="49">
        <f t="shared" si="11"/>
        <v>828.44</v>
      </c>
      <c r="BA46" s="49">
        <f t="shared" si="11"/>
        <v>4671.71</v>
      </c>
      <c r="BB46" s="49">
        <f t="shared" si="11"/>
        <v>44.75</v>
      </c>
      <c r="BC46" s="49">
        <f t="shared" si="11"/>
        <v>1426.6999999999998</v>
      </c>
      <c r="BD46" s="49">
        <f t="shared" si="11"/>
        <v>1052.99</v>
      </c>
      <c r="BE46" s="49">
        <f t="shared" si="11"/>
        <v>915.65000000000009</v>
      </c>
      <c r="BF46" s="49">
        <f t="shared" si="11"/>
        <v>369.87</v>
      </c>
      <c r="BG46" s="49">
        <f t="shared" si="11"/>
        <v>0.87000000000000011</v>
      </c>
      <c r="BH46" s="49">
        <f t="shared" si="11"/>
        <v>0.27</v>
      </c>
      <c r="BI46" s="49">
        <f t="shared" si="11"/>
        <v>0.19</v>
      </c>
      <c r="BJ46" s="49">
        <f t="shared" si="11"/>
        <v>0.47</v>
      </c>
      <c r="BK46" s="49">
        <f t="shared" si="11"/>
        <v>0.58000000000000007</v>
      </c>
      <c r="BL46" s="49">
        <f t="shared" si="11"/>
        <v>2.17</v>
      </c>
      <c r="BM46" s="49">
        <f t="shared" si="11"/>
        <v>0.03</v>
      </c>
      <c r="BN46" s="49">
        <f t="shared" si="11"/>
        <v>5.16</v>
      </c>
      <c r="BO46" s="49">
        <f t="shared" si="11"/>
        <v>0.02</v>
      </c>
      <c r="BP46" s="49">
        <f t="shared" si="11"/>
        <v>2.0700000000000003</v>
      </c>
      <c r="BQ46" s="49">
        <f t="shared" ref="BQ46:CI46" si="12">SUM(BQ23+BQ26+BQ34+BQ38+BQ45)</f>
        <v>0.11</v>
      </c>
      <c r="BR46" s="49">
        <f t="shared" si="12"/>
        <v>0.13</v>
      </c>
      <c r="BS46" s="49">
        <f t="shared" si="12"/>
        <v>0</v>
      </c>
      <c r="BT46" s="49">
        <f t="shared" si="12"/>
        <v>0.19</v>
      </c>
      <c r="BU46" s="49">
        <f t="shared" si="12"/>
        <v>0.69</v>
      </c>
      <c r="BV46" s="49">
        <f t="shared" si="12"/>
        <v>8.3299999999999983</v>
      </c>
      <c r="BW46" s="49">
        <f t="shared" si="12"/>
        <v>0.01</v>
      </c>
      <c r="BX46" s="49">
        <f t="shared" si="12"/>
        <v>0</v>
      </c>
      <c r="BY46" s="49">
        <f t="shared" si="12"/>
        <v>12.899999999999999</v>
      </c>
      <c r="BZ46" s="49">
        <f t="shared" si="12"/>
        <v>9.9999999999999992E-2</v>
      </c>
      <c r="CA46" s="49">
        <f t="shared" si="12"/>
        <v>0.08</v>
      </c>
      <c r="CB46" s="49">
        <f t="shared" si="12"/>
        <v>0</v>
      </c>
      <c r="CC46" s="49">
        <f t="shared" si="12"/>
        <v>0</v>
      </c>
      <c r="CD46" s="49">
        <f t="shared" si="12"/>
        <v>0</v>
      </c>
      <c r="CE46" s="49">
        <f t="shared" si="12"/>
        <v>1360.58</v>
      </c>
      <c r="CF46" s="49">
        <f t="shared" si="12"/>
        <v>576.74</v>
      </c>
      <c r="CG46" s="49">
        <f t="shared" si="12"/>
        <v>0</v>
      </c>
      <c r="CH46" s="49">
        <f t="shared" si="12"/>
        <v>56.66</v>
      </c>
      <c r="CI46" s="49">
        <f t="shared" si="12"/>
        <v>50.239999999999995</v>
      </c>
    </row>
    <row r="47" spans="1:87" x14ac:dyDescent="0.25">
      <c r="A47" s="55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</row>
    <row r="48" spans="1:87" x14ac:dyDescent="0.25">
      <c r="A48" s="55"/>
      <c r="B48" s="21" t="s">
        <v>127</v>
      </c>
      <c r="C48" s="21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</row>
    <row r="49" spans="1:87" x14ac:dyDescent="0.25">
      <c r="A49" s="55"/>
      <c r="B49" s="14" t="s">
        <v>85</v>
      </c>
      <c r="C49" s="14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</row>
    <row r="50" spans="1:87" s="17" customFormat="1" ht="31.5" x14ac:dyDescent="0.25">
      <c r="A50" s="37" t="s">
        <v>128</v>
      </c>
      <c r="B50" s="35" t="s">
        <v>131</v>
      </c>
      <c r="C50" s="57" t="s">
        <v>226</v>
      </c>
      <c r="D50" s="37" t="str">
        <f>"150/5"</f>
        <v>150/5</v>
      </c>
      <c r="E50" s="37">
        <v>6.33</v>
      </c>
      <c r="F50" s="37">
        <v>5.28</v>
      </c>
      <c r="G50" s="37">
        <v>6.67</v>
      </c>
      <c r="H50" s="37">
        <v>6.23</v>
      </c>
      <c r="I50" s="37">
        <v>35.44</v>
      </c>
      <c r="J50" s="37">
        <v>29.54</v>
      </c>
      <c r="K50" s="37">
        <v>221.95</v>
      </c>
      <c r="L50" s="37">
        <v>191.06608479323074</v>
      </c>
      <c r="M50" s="37">
        <v>4.07</v>
      </c>
      <c r="N50" s="37">
        <v>0.13</v>
      </c>
      <c r="O50" s="37">
        <v>5.22</v>
      </c>
      <c r="P50" s="37">
        <v>0</v>
      </c>
      <c r="Q50" s="37">
        <v>7.25</v>
      </c>
      <c r="R50" s="37">
        <v>19.78</v>
      </c>
      <c r="S50" s="37">
        <v>2.5099999999999998</v>
      </c>
      <c r="T50" s="37">
        <v>0</v>
      </c>
      <c r="U50" s="37">
        <v>0</v>
      </c>
      <c r="V50" s="37">
        <v>7.0000000000000007E-2</v>
      </c>
      <c r="W50" s="37">
        <v>1.27</v>
      </c>
      <c r="X50" s="37">
        <v>177.49</v>
      </c>
      <c r="Y50" s="37">
        <v>171.64</v>
      </c>
      <c r="Z50" s="37">
        <v>111.47</v>
      </c>
      <c r="AA50" s="37">
        <v>25.19</v>
      </c>
      <c r="AB50" s="37">
        <v>165.81</v>
      </c>
      <c r="AC50" s="37">
        <v>0.67</v>
      </c>
      <c r="AD50" s="37">
        <v>43.37</v>
      </c>
      <c r="AE50" s="37">
        <v>25.13</v>
      </c>
      <c r="AF50" s="37">
        <v>48.89</v>
      </c>
      <c r="AG50" s="37">
        <v>0.55000000000000004</v>
      </c>
      <c r="AH50" s="37">
        <v>0.1</v>
      </c>
      <c r="AI50" s="37">
        <v>0.13</v>
      </c>
      <c r="AJ50" s="37">
        <v>0.81</v>
      </c>
      <c r="AK50" s="37">
        <v>2.17</v>
      </c>
      <c r="AL50" s="37">
        <v>0.38</v>
      </c>
      <c r="AM50" s="42">
        <v>0</v>
      </c>
      <c r="AN50" s="42">
        <v>154.78</v>
      </c>
      <c r="AO50" s="42">
        <v>149.94</v>
      </c>
      <c r="AP50" s="42">
        <v>165.41</v>
      </c>
      <c r="AQ50" s="42">
        <v>113.31</v>
      </c>
      <c r="AR50" s="42">
        <v>51.71</v>
      </c>
      <c r="AS50" s="42">
        <v>81.42</v>
      </c>
      <c r="AT50" s="42">
        <v>39.700000000000003</v>
      </c>
      <c r="AU50" s="42">
        <v>167.58</v>
      </c>
      <c r="AV50" s="42">
        <v>130.6</v>
      </c>
      <c r="AW50" s="42">
        <v>157.49</v>
      </c>
      <c r="AX50" s="42">
        <v>204.85</v>
      </c>
      <c r="AY50" s="42">
        <v>74.64</v>
      </c>
      <c r="AZ50" s="42">
        <v>131.86000000000001</v>
      </c>
      <c r="BA50" s="42">
        <v>770.31</v>
      </c>
      <c r="BB50" s="42">
        <v>0</v>
      </c>
      <c r="BC50" s="42">
        <v>420.43</v>
      </c>
      <c r="BD50" s="42">
        <v>126.39</v>
      </c>
      <c r="BE50" s="42">
        <v>97.22</v>
      </c>
      <c r="BF50" s="42">
        <v>64.260000000000005</v>
      </c>
      <c r="BG50" s="42">
        <v>0.18</v>
      </c>
      <c r="BH50" s="42">
        <v>0.04</v>
      </c>
      <c r="BI50" s="42">
        <v>0.04</v>
      </c>
      <c r="BJ50" s="42">
        <v>0.09</v>
      </c>
      <c r="BK50" s="42">
        <v>0.12</v>
      </c>
      <c r="BL50" s="42">
        <v>0.38</v>
      </c>
      <c r="BM50" s="42">
        <v>0</v>
      </c>
      <c r="BN50" s="42">
        <v>1.21</v>
      </c>
      <c r="BO50" s="42">
        <v>0</v>
      </c>
      <c r="BP50" s="42">
        <v>0.37</v>
      </c>
      <c r="BQ50" s="42">
        <v>0</v>
      </c>
      <c r="BR50" s="42">
        <v>0</v>
      </c>
      <c r="BS50" s="42">
        <v>0</v>
      </c>
      <c r="BT50" s="42">
        <v>0.04</v>
      </c>
      <c r="BU50" s="42">
        <v>0.14000000000000001</v>
      </c>
      <c r="BV50" s="42">
        <v>1.1100000000000001</v>
      </c>
      <c r="BW50" s="42">
        <v>0</v>
      </c>
      <c r="BX50" s="42">
        <v>0</v>
      </c>
      <c r="BY50" s="42">
        <v>0.04</v>
      </c>
      <c r="BZ50" s="42">
        <v>0</v>
      </c>
      <c r="CA50" s="42">
        <v>0</v>
      </c>
      <c r="CB50" s="42">
        <v>0</v>
      </c>
      <c r="CC50" s="42">
        <v>0</v>
      </c>
      <c r="CD50" s="42">
        <v>0</v>
      </c>
      <c r="CE50" s="42">
        <v>120.31</v>
      </c>
      <c r="CF50" s="42">
        <v>47.56</v>
      </c>
      <c r="CG50" s="42"/>
      <c r="CH50" s="42">
        <v>0.5</v>
      </c>
      <c r="CI50" s="42">
        <v>0.4</v>
      </c>
    </row>
    <row r="51" spans="1:87" s="17" customFormat="1" x14ac:dyDescent="0.25">
      <c r="A51" s="37" t="s">
        <v>129</v>
      </c>
      <c r="B51" s="35" t="s">
        <v>132</v>
      </c>
      <c r="C51" s="64">
        <v>180</v>
      </c>
      <c r="D51" s="37" t="str">
        <f>"150"</f>
        <v>150</v>
      </c>
      <c r="E51" s="37">
        <v>2.86</v>
      </c>
      <c r="F51" s="37">
        <v>2.39</v>
      </c>
      <c r="G51" s="37">
        <v>2.77</v>
      </c>
      <c r="H51" s="37">
        <v>2.31</v>
      </c>
      <c r="I51" s="37">
        <v>14.4</v>
      </c>
      <c r="J51" s="37">
        <v>12</v>
      </c>
      <c r="K51" s="37">
        <v>90.617000000000004</v>
      </c>
      <c r="L51" s="37">
        <v>75.514568999999995</v>
      </c>
      <c r="M51" s="37">
        <v>1.64</v>
      </c>
      <c r="N51" s="37">
        <v>0</v>
      </c>
      <c r="O51" s="37">
        <v>0</v>
      </c>
      <c r="P51" s="37">
        <v>0</v>
      </c>
      <c r="Q51" s="37">
        <v>11.41</v>
      </c>
      <c r="R51" s="37">
        <v>0.11</v>
      </c>
      <c r="S51" s="37">
        <v>0.48</v>
      </c>
      <c r="T51" s="37">
        <v>0</v>
      </c>
      <c r="U51" s="37">
        <v>0</v>
      </c>
      <c r="V51" s="37">
        <v>0.13</v>
      </c>
      <c r="W51" s="37">
        <v>0.63</v>
      </c>
      <c r="X51" s="37">
        <v>37.79</v>
      </c>
      <c r="Y51" s="37">
        <v>116.52</v>
      </c>
      <c r="Z51" s="37">
        <v>81.13</v>
      </c>
      <c r="AA51" s="37">
        <v>14.68</v>
      </c>
      <c r="AB51" s="37">
        <v>67.27</v>
      </c>
      <c r="AC51" s="37">
        <v>0.38</v>
      </c>
      <c r="AD51" s="37">
        <v>9</v>
      </c>
      <c r="AE51" s="37">
        <v>6.24</v>
      </c>
      <c r="AF51" s="37">
        <v>16.55</v>
      </c>
      <c r="AG51" s="37">
        <v>0</v>
      </c>
      <c r="AH51" s="37">
        <v>0.02</v>
      </c>
      <c r="AI51" s="37">
        <v>0.09</v>
      </c>
      <c r="AJ51" s="37">
        <v>0.08</v>
      </c>
      <c r="AK51" s="37">
        <v>0.7</v>
      </c>
      <c r="AL51" s="37">
        <v>0.39</v>
      </c>
      <c r="AM51" s="42">
        <v>0</v>
      </c>
      <c r="AN51" s="42">
        <v>114.92</v>
      </c>
      <c r="AO51" s="42">
        <v>113.51</v>
      </c>
      <c r="AP51" s="42">
        <v>194.58</v>
      </c>
      <c r="AQ51" s="42">
        <v>156.51</v>
      </c>
      <c r="AR51" s="42">
        <v>52.17</v>
      </c>
      <c r="AS51" s="42">
        <v>91.65</v>
      </c>
      <c r="AT51" s="42">
        <v>30.32</v>
      </c>
      <c r="AU51" s="42">
        <v>102.93</v>
      </c>
      <c r="AV51" s="42">
        <v>0</v>
      </c>
      <c r="AW51" s="42">
        <v>0</v>
      </c>
      <c r="AX51" s="42">
        <v>0</v>
      </c>
      <c r="AY51" s="42">
        <v>0</v>
      </c>
      <c r="AZ51" s="42">
        <v>0</v>
      </c>
      <c r="BA51" s="42">
        <v>0</v>
      </c>
      <c r="BB51" s="42">
        <v>0</v>
      </c>
      <c r="BC51" s="42">
        <v>0</v>
      </c>
      <c r="BD51" s="42">
        <v>0</v>
      </c>
      <c r="BE51" s="42">
        <v>129.72</v>
      </c>
      <c r="BF51" s="42">
        <v>18.329999999999998</v>
      </c>
      <c r="BG51" s="42">
        <v>0</v>
      </c>
      <c r="BH51" s="42">
        <v>0</v>
      </c>
      <c r="BI51" s="42">
        <v>0</v>
      </c>
      <c r="BJ51" s="42">
        <v>0</v>
      </c>
      <c r="BK51" s="42">
        <v>0</v>
      </c>
      <c r="BL51" s="42">
        <v>0</v>
      </c>
      <c r="BM51" s="42">
        <v>0</v>
      </c>
      <c r="BN51" s="42">
        <v>0</v>
      </c>
      <c r="BO51" s="42">
        <v>0</v>
      </c>
      <c r="BP51" s="42">
        <v>0</v>
      </c>
      <c r="BQ51" s="42">
        <v>0</v>
      </c>
      <c r="BR51" s="42">
        <v>0</v>
      </c>
      <c r="BS51" s="42">
        <v>0</v>
      </c>
      <c r="BT51" s="42">
        <v>0</v>
      </c>
      <c r="BU51" s="42">
        <v>0</v>
      </c>
      <c r="BV51" s="42">
        <v>0</v>
      </c>
      <c r="BW51" s="42">
        <v>0</v>
      </c>
      <c r="BX51" s="42">
        <v>0</v>
      </c>
      <c r="BY51" s="42">
        <v>0</v>
      </c>
      <c r="BZ51" s="42">
        <v>0</v>
      </c>
      <c r="CA51" s="42">
        <v>0</v>
      </c>
      <c r="CB51" s="42">
        <v>0</v>
      </c>
      <c r="CC51" s="42">
        <v>0</v>
      </c>
      <c r="CD51" s="42">
        <v>0</v>
      </c>
      <c r="CE51" s="42">
        <v>150.38</v>
      </c>
      <c r="CF51" s="42">
        <v>10.039999999999999</v>
      </c>
      <c r="CG51" s="42"/>
      <c r="CH51" s="42">
        <v>0.5</v>
      </c>
      <c r="CI51" s="42">
        <v>0.4</v>
      </c>
    </row>
    <row r="52" spans="1:87" s="17" customFormat="1" x14ac:dyDescent="0.25">
      <c r="A52" s="54" t="s">
        <v>130</v>
      </c>
      <c r="B52" s="47" t="s">
        <v>133</v>
      </c>
      <c r="C52" s="58" t="s">
        <v>231</v>
      </c>
      <c r="D52" s="54" t="str">
        <f>"25/5/5"</f>
        <v>25/5/5</v>
      </c>
      <c r="E52" s="54">
        <v>4.16</v>
      </c>
      <c r="F52" s="54">
        <v>3.26</v>
      </c>
      <c r="G52" s="54">
        <v>5.76</v>
      </c>
      <c r="H52" s="54">
        <v>5.18</v>
      </c>
      <c r="I52" s="54">
        <v>14.14</v>
      </c>
      <c r="J52" s="54">
        <v>11.79</v>
      </c>
      <c r="K52" s="54">
        <v>126.59</v>
      </c>
      <c r="L52" s="54">
        <v>108.07199999999999</v>
      </c>
      <c r="M52" s="54">
        <v>3.12</v>
      </c>
      <c r="N52" s="54">
        <v>0.11</v>
      </c>
      <c r="O52" s="54">
        <v>0</v>
      </c>
      <c r="P52" s="54">
        <v>0</v>
      </c>
      <c r="Q52" s="54">
        <v>0.34</v>
      </c>
      <c r="R52" s="54">
        <v>11.4</v>
      </c>
      <c r="S52" s="54">
        <v>0.05</v>
      </c>
      <c r="T52" s="54">
        <v>0</v>
      </c>
      <c r="U52" s="54">
        <v>0</v>
      </c>
      <c r="V52" s="54">
        <v>0.1</v>
      </c>
      <c r="W52" s="54">
        <v>0.74</v>
      </c>
      <c r="X52" s="54">
        <v>55.75</v>
      </c>
      <c r="Y52" s="54">
        <v>6.5</v>
      </c>
      <c r="Z52" s="54">
        <v>51.2</v>
      </c>
      <c r="AA52" s="54">
        <v>2.75</v>
      </c>
      <c r="AB52" s="54">
        <v>31.5</v>
      </c>
      <c r="AC52" s="54">
        <v>0.05</v>
      </c>
      <c r="AD52" s="54">
        <v>30.5</v>
      </c>
      <c r="AE52" s="54">
        <v>23.5</v>
      </c>
      <c r="AF52" s="54">
        <v>34.4</v>
      </c>
      <c r="AG52" s="54">
        <v>7.0000000000000007E-2</v>
      </c>
      <c r="AH52" s="54">
        <v>0</v>
      </c>
      <c r="AI52" s="54">
        <v>0.03</v>
      </c>
      <c r="AJ52" s="54">
        <v>0.02</v>
      </c>
      <c r="AK52" s="54">
        <v>0.35</v>
      </c>
      <c r="AL52" s="54">
        <v>0.04</v>
      </c>
      <c r="AM52" s="46">
        <v>0</v>
      </c>
      <c r="AN52" s="46">
        <v>172.35</v>
      </c>
      <c r="AO52" s="46">
        <v>156.05000000000001</v>
      </c>
      <c r="AP52" s="46">
        <v>265.05</v>
      </c>
      <c r="AQ52" s="46">
        <v>129.75</v>
      </c>
      <c r="AR52" s="46">
        <v>57.6</v>
      </c>
      <c r="AS52" s="46">
        <v>107.35</v>
      </c>
      <c r="AT52" s="46">
        <v>58.9</v>
      </c>
      <c r="AU52" s="46">
        <v>173.1</v>
      </c>
      <c r="AV52" s="46">
        <v>104.3</v>
      </c>
      <c r="AW52" s="46">
        <v>134.80000000000001</v>
      </c>
      <c r="AX52" s="46">
        <v>155.1</v>
      </c>
      <c r="AY52" s="46">
        <v>75.75</v>
      </c>
      <c r="AZ52" s="46">
        <v>95.7</v>
      </c>
      <c r="BA52" s="46">
        <v>842.6</v>
      </c>
      <c r="BB52" s="46">
        <v>0</v>
      </c>
      <c r="BC52" s="46">
        <v>326.89999999999998</v>
      </c>
      <c r="BD52" s="46">
        <v>148.94999999999999</v>
      </c>
      <c r="BE52" s="46">
        <v>125.85</v>
      </c>
      <c r="BF52" s="46">
        <v>54.25</v>
      </c>
      <c r="BG52" s="46">
        <v>0.13</v>
      </c>
      <c r="BH52" s="46">
        <v>7.0000000000000007E-2</v>
      </c>
      <c r="BI52" s="46">
        <v>0.05</v>
      </c>
      <c r="BJ52" s="46">
        <v>0.13</v>
      </c>
      <c r="BK52" s="46">
        <v>0.15</v>
      </c>
      <c r="BL52" s="46">
        <v>0.56000000000000005</v>
      </c>
      <c r="BM52" s="46">
        <v>0.02</v>
      </c>
      <c r="BN52" s="46">
        <v>1.48</v>
      </c>
      <c r="BO52" s="46">
        <v>0.01</v>
      </c>
      <c r="BP52" s="46">
        <v>0.42</v>
      </c>
      <c r="BQ52" s="46">
        <v>0.01</v>
      </c>
      <c r="BR52" s="46">
        <v>0</v>
      </c>
      <c r="BS52" s="46">
        <v>0</v>
      </c>
      <c r="BT52" s="46">
        <v>0.1</v>
      </c>
      <c r="BU52" s="46">
        <v>0.15</v>
      </c>
      <c r="BV52" s="46">
        <v>1.18</v>
      </c>
      <c r="BW52" s="46">
        <v>0</v>
      </c>
      <c r="BX52" s="46">
        <v>0</v>
      </c>
      <c r="BY52" s="46">
        <v>0.18</v>
      </c>
      <c r="BZ52" s="46">
        <v>0.01</v>
      </c>
      <c r="CA52" s="46">
        <v>0</v>
      </c>
      <c r="CB52" s="46">
        <v>0</v>
      </c>
      <c r="CC52" s="46">
        <v>0</v>
      </c>
      <c r="CD52" s="46">
        <v>0</v>
      </c>
      <c r="CE52" s="46">
        <v>13.07</v>
      </c>
      <c r="CF52" s="46">
        <v>34.42</v>
      </c>
      <c r="CG52" s="46"/>
      <c r="CH52" s="46">
        <v>0</v>
      </c>
      <c r="CI52" s="46">
        <v>0</v>
      </c>
    </row>
    <row r="53" spans="1:87" s="19" customFormat="1" x14ac:dyDescent="0.25">
      <c r="A53" s="49"/>
      <c r="B53" s="18" t="s">
        <v>87</v>
      </c>
      <c r="C53" s="66">
        <v>407</v>
      </c>
      <c r="D53" s="49">
        <v>340</v>
      </c>
      <c r="E53" s="49">
        <f t="shared" ref="E53:AJ53" si="13">SUM(E50:E52)</f>
        <v>13.35</v>
      </c>
      <c r="F53" s="49">
        <f t="shared" si="13"/>
        <v>10.93</v>
      </c>
      <c r="G53" s="49">
        <f t="shared" si="13"/>
        <v>15.2</v>
      </c>
      <c r="H53" s="49">
        <f t="shared" si="13"/>
        <v>13.72</v>
      </c>
      <c r="I53" s="49">
        <f t="shared" si="13"/>
        <v>63.98</v>
      </c>
      <c r="J53" s="49">
        <f t="shared" si="13"/>
        <v>53.33</v>
      </c>
      <c r="K53" s="49">
        <f t="shared" si="13"/>
        <v>439.15700000000004</v>
      </c>
      <c r="L53" s="49">
        <f t="shared" si="13"/>
        <v>374.65265379323074</v>
      </c>
      <c r="M53" s="49">
        <f t="shared" si="13"/>
        <v>8.83</v>
      </c>
      <c r="N53" s="49">
        <f t="shared" si="13"/>
        <v>0.24</v>
      </c>
      <c r="O53" s="49">
        <f t="shared" si="13"/>
        <v>5.22</v>
      </c>
      <c r="P53" s="49">
        <f t="shared" si="13"/>
        <v>0</v>
      </c>
      <c r="Q53" s="49">
        <f t="shared" si="13"/>
        <v>19</v>
      </c>
      <c r="R53" s="49">
        <f t="shared" si="13"/>
        <v>31.29</v>
      </c>
      <c r="S53" s="49">
        <f t="shared" si="13"/>
        <v>3.0399999999999996</v>
      </c>
      <c r="T53" s="49">
        <f t="shared" si="13"/>
        <v>0</v>
      </c>
      <c r="U53" s="49">
        <f t="shared" si="13"/>
        <v>0</v>
      </c>
      <c r="V53" s="49">
        <f t="shared" si="13"/>
        <v>0.30000000000000004</v>
      </c>
      <c r="W53" s="49">
        <f t="shared" si="13"/>
        <v>2.6399999999999997</v>
      </c>
      <c r="X53" s="49">
        <f t="shared" si="13"/>
        <v>271.02999999999997</v>
      </c>
      <c r="Y53" s="49">
        <f t="shared" si="13"/>
        <v>294.65999999999997</v>
      </c>
      <c r="Z53" s="49">
        <f t="shared" si="13"/>
        <v>243.8</v>
      </c>
      <c r="AA53" s="49">
        <f t="shared" si="13"/>
        <v>42.620000000000005</v>
      </c>
      <c r="AB53" s="49">
        <f t="shared" si="13"/>
        <v>264.58</v>
      </c>
      <c r="AC53" s="49">
        <f t="shared" si="13"/>
        <v>1.1000000000000001</v>
      </c>
      <c r="AD53" s="49">
        <f t="shared" si="13"/>
        <v>82.87</v>
      </c>
      <c r="AE53" s="49">
        <f t="shared" si="13"/>
        <v>54.87</v>
      </c>
      <c r="AF53" s="49">
        <f t="shared" si="13"/>
        <v>99.84</v>
      </c>
      <c r="AG53" s="49">
        <f t="shared" si="13"/>
        <v>0.62000000000000011</v>
      </c>
      <c r="AH53" s="49">
        <f t="shared" si="13"/>
        <v>0.12000000000000001</v>
      </c>
      <c r="AI53" s="49">
        <f t="shared" si="13"/>
        <v>0.25</v>
      </c>
      <c r="AJ53" s="49">
        <f t="shared" si="13"/>
        <v>0.91</v>
      </c>
      <c r="AK53" s="49">
        <f t="shared" ref="AK53:BP53" si="14">SUM(AK50:AK52)</f>
        <v>3.22</v>
      </c>
      <c r="AL53" s="49">
        <f t="shared" si="14"/>
        <v>0.81</v>
      </c>
      <c r="AM53" s="49">
        <f t="shared" si="14"/>
        <v>0</v>
      </c>
      <c r="AN53" s="49">
        <f t="shared" si="14"/>
        <v>442.04999999999995</v>
      </c>
      <c r="AO53" s="49">
        <f t="shared" si="14"/>
        <v>419.5</v>
      </c>
      <c r="AP53" s="49">
        <f t="shared" si="14"/>
        <v>625.04</v>
      </c>
      <c r="AQ53" s="49">
        <f t="shared" si="14"/>
        <v>399.57</v>
      </c>
      <c r="AR53" s="49">
        <f t="shared" si="14"/>
        <v>161.47999999999999</v>
      </c>
      <c r="AS53" s="49">
        <f t="shared" si="14"/>
        <v>280.41999999999996</v>
      </c>
      <c r="AT53" s="49">
        <f t="shared" si="14"/>
        <v>128.92000000000002</v>
      </c>
      <c r="AU53" s="49">
        <f t="shared" si="14"/>
        <v>443.61</v>
      </c>
      <c r="AV53" s="49">
        <f t="shared" si="14"/>
        <v>234.89999999999998</v>
      </c>
      <c r="AW53" s="49">
        <f t="shared" si="14"/>
        <v>292.29000000000002</v>
      </c>
      <c r="AX53" s="49">
        <f t="shared" si="14"/>
        <v>359.95</v>
      </c>
      <c r="AY53" s="49">
        <f t="shared" si="14"/>
        <v>150.38999999999999</v>
      </c>
      <c r="AZ53" s="49">
        <f t="shared" si="14"/>
        <v>227.56</v>
      </c>
      <c r="BA53" s="49">
        <f t="shared" si="14"/>
        <v>1612.9099999999999</v>
      </c>
      <c r="BB53" s="49">
        <f t="shared" si="14"/>
        <v>0</v>
      </c>
      <c r="BC53" s="49">
        <f t="shared" si="14"/>
        <v>747.32999999999993</v>
      </c>
      <c r="BD53" s="49">
        <f t="shared" si="14"/>
        <v>275.33999999999997</v>
      </c>
      <c r="BE53" s="49">
        <f t="shared" si="14"/>
        <v>352.78999999999996</v>
      </c>
      <c r="BF53" s="49">
        <f t="shared" si="14"/>
        <v>136.84</v>
      </c>
      <c r="BG53" s="49">
        <f t="shared" si="14"/>
        <v>0.31</v>
      </c>
      <c r="BH53" s="49">
        <f t="shared" si="14"/>
        <v>0.11000000000000001</v>
      </c>
      <c r="BI53" s="49">
        <f t="shared" si="14"/>
        <v>0.09</v>
      </c>
      <c r="BJ53" s="49">
        <f t="shared" si="14"/>
        <v>0.22</v>
      </c>
      <c r="BK53" s="49">
        <f t="shared" si="14"/>
        <v>0.27</v>
      </c>
      <c r="BL53" s="49">
        <f t="shared" si="14"/>
        <v>0.94000000000000006</v>
      </c>
      <c r="BM53" s="49">
        <f t="shared" si="14"/>
        <v>0.02</v>
      </c>
      <c r="BN53" s="49">
        <f t="shared" si="14"/>
        <v>2.69</v>
      </c>
      <c r="BO53" s="49">
        <f t="shared" si="14"/>
        <v>0.01</v>
      </c>
      <c r="BP53" s="49">
        <f t="shared" si="14"/>
        <v>0.79</v>
      </c>
      <c r="BQ53" s="49">
        <f t="shared" ref="BQ53:CI53" si="15">SUM(BQ50:BQ52)</f>
        <v>0.01</v>
      </c>
      <c r="BR53" s="49">
        <f t="shared" si="15"/>
        <v>0</v>
      </c>
      <c r="BS53" s="49">
        <f t="shared" si="15"/>
        <v>0</v>
      </c>
      <c r="BT53" s="49">
        <f t="shared" si="15"/>
        <v>0.14000000000000001</v>
      </c>
      <c r="BU53" s="49">
        <f t="shared" si="15"/>
        <v>0.29000000000000004</v>
      </c>
      <c r="BV53" s="49">
        <f t="shared" si="15"/>
        <v>2.29</v>
      </c>
      <c r="BW53" s="49">
        <f t="shared" si="15"/>
        <v>0</v>
      </c>
      <c r="BX53" s="49">
        <f t="shared" si="15"/>
        <v>0</v>
      </c>
      <c r="BY53" s="49">
        <f t="shared" si="15"/>
        <v>0.22</v>
      </c>
      <c r="BZ53" s="49">
        <f t="shared" si="15"/>
        <v>0.01</v>
      </c>
      <c r="CA53" s="49">
        <f t="shared" si="15"/>
        <v>0</v>
      </c>
      <c r="CB53" s="49">
        <f t="shared" si="15"/>
        <v>0</v>
      </c>
      <c r="CC53" s="49">
        <f t="shared" si="15"/>
        <v>0</v>
      </c>
      <c r="CD53" s="49">
        <f t="shared" si="15"/>
        <v>0</v>
      </c>
      <c r="CE53" s="49">
        <f t="shared" si="15"/>
        <v>283.76</v>
      </c>
      <c r="CF53" s="49">
        <f t="shared" si="15"/>
        <v>92.02000000000001</v>
      </c>
      <c r="CG53" s="49">
        <f t="shared" si="15"/>
        <v>0</v>
      </c>
      <c r="CH53" s="49">
        <f t="shared" si="15"/>
        <v>1</v>
      </c>
      <c r="CI53" s="49">
        <f t="shared" si="15"/>
        <v>0.8</v>
      </c>
    </row>
    <row r="54" spans="1:87" x14ac:dyDescent="0.25">
      <c r="A54" s="55"/>
      <c r="B54" s="14" t="s">
        <v>88</v>
      </c>
      <c r="C54" s="14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</row>
    <row r="55" spans="1:87" s="13" customFormat="1" x14ac:dyDescent="0.25">
      <c r="A55" s="54" t="str">
        <f>"-"</f>
        <v>-</v>
      </c>
      <c r="B55" s="47" t="s">
        <v>94</v>
      </c>
      <c r="C55" s="65">
        <v>100</v>
      </c>
      <c r="D55" s="54" t="str">
        <f>"100"</f>
        <v>100</v>
      </c>
      <c r="E55" s="54">
        <v>0.5</v>
      </c>
      <c r="F55" s="54">
        <v>0.5</v>
      </c>
      <c r="G55" s="54">
        <v>0.1</v>
      </c>
      <c r="H55" s="54">
        <v>0.1</v>
      </c>
      <c r="I55" s="54">
        <v>10.3</v>
      </c>
      <c r="J55" s="54">
        <v>10.3</v>
      </c>
      <c r="K55" s="54">
        <v>43.24</v>
      </c>
      <c r="L55" s="54">
        <v>43.239999999999995</v>
      </c>
      <c r="M55" s="54">
        <v>0</v>
      </c>
      <c r="N55" s="54">
        <v>0</v>
      </c>
      <c r="O55" s="54">
        <v>0</v>
      </c>
      <c r="P55" s="54">
        <v>0</v>
      </c>
      <c r="Q55" s="54">
        <v>9.9</v>
      </c>
      <c r="R55" s="54">
        <v>0.2</v>
      </c>
      <c r="S55" s="54">
        <v>0.2</v>
      </c>
      <c r="T55" s="54">
        <v>0</v>
      </c>
      <c r="U55" s="54">
        <v>0</v>
      </c>
      <c r="V55" s="54">
        <v>0.5</v>
      </c>
      <c r="W55" s="54">
        <v>0.3</v>
      </c>
      <c r="X55" s="54">
        <v>6</v>
      </c>
      <c r="Y55" s="54">
        <v>120</v>
      </c>
      <c r="Z55" s="54">
        <v>7</v>
      </c>
      <c r="AA55" s="54">
        <v>4</v>
      </c>
      <c r="AB55" s="54">
        <v>7</v>
      </c>
      <c r="AC55" s="54">
        <v>1.4</v>
      </c>
      <c r="AD55" s="54">
        <v>0</v>
      </c>
      <c r="AE55" s="54">
        <v>0</v>
      </c>
      <c r="AF55" s="54">
        <v>0</v>
      </c>
      <c r="AG55" s="54">
        <v>0.1</v>
      </c>
      <c r="AH55" s="54">
        <v>0.01</v>
      </c>
      <c r="AI55" s="54">
        <v>0.01</v>
      </c>
      <c r="AJ55" s="54">
        <v>0.1</v>
      </c>
      <c r="AK55" s="54">
        <v>0.2</v>
      </c>
      <c r="AL55" s="54">
        <v>2</v>
      </c>
      <c r="AM55" s="46">
        <v>0.2</v>
      </c>
      <c r="AN55" s="46">
        <v>8</v>
      </c>
      <c r="AO55" s="46">
        <v>10</v>
      </c>
      <c r="AP55" s="46">
        <v>14</v>
      </c>
      <c r="AQ55" s="46">
        <v>14</v>
      </c>
      <c r="AR55" s="46">
        <v>2</v>
      </c>
      <c r="AS55" s="46">
        <v>8</v>
      </c>
      <c r="AT55" s="46">
        <v>2</v>
      </c>
      <c r="AU55" s="46">
        <v>7</v>
      </c>
      <c r="AV55" s="46">
        <v>13</v>
      </c>
      <c r="AW55" s="46">
        <v>8</v>
      </c>
      <c r="AX55" s="46">
        <v>58</v>
      </c>
      <c r="AY55" s="46">
        <v>5</v>
      </c>
      <c r="AZ55" s="46">
        <v>11</v>
      </c>
      <c r="BA55" s="46">
        <v>32</v>
      </c>
      <c r="BB55" s="46">
        <v>0</v>
      </c>
      <c r="BC55" s="46">
        <v>10</v>
      </c>
      <c r="BD55" s="46">
        <v>12</v>
      </c>
      <c r="BE55" s="46">
        <v>5</v>
      </c>
      <c r="BF55" s="46">
        <v>4</v>
      </c>
      <c r="BG55" s="46">
        <v>0</v>
      </c>
      <c r="BH55" s="46">
        <v>0</v>
      </c>
      <c r="BI55" s="46">
        <v>0</v>
      </c>
      <c r="BJ55" s="46">
        <v>0</v>
      </c>
      <c r="BK55" s="46">
        <v>0</v>
      </c>
      <c r="BL55" s="46">
        <v>0</v>
      </c>
      <c r="BM55" s="46">
        <v>0</v>
      </c>
      <c r="BN55" s="46">
        <v>0</v>
      </c>
      <c r="BO55" s="46">
        <v>0</v>
      </c>
      <c r="BP55" s="46">
        <v>0</v>
      </c>
      <c r="BQ55" s="46">
        <v>0</v>
      </c>
      <c r="BR55" s="46">
        <v>0</v>
      </c>
      <c r="BS55" s="46">
        <v>0</v>
      </c>
      <c r="BT55" s="46">
        <v>0</v>
      </c>
      <c r="BU55" s="46">
        <v>0</v>
      </c>
      <c r="BV55" s="46">
        <v>0</v>
      </c>
      <c r="BW55" s="46">
        <v>0</v>
      </c>
      <c r="BX55" s="46">
        <v>0</v>
      </c>
      <c r="BY55" s="46">
        <v>0</v>
      </c>
      <c r="BZ55" s="46">
        <v>0</v>
      </c>
      <c r="CA55" s="46">
        <v>0</v>
      </c>
      <c r="CB55" s="46">
        <v>0</v>
      </c>
      <c r="CC55" s="46">
        <v>0</v>
      </c>
      <c r="CD55" s="46">
        <v>0</v>
      </c>
      <c r="CE55" s="46">
        <v>88.1</v>
      </c>
      <c r="CF55" s="46">
        <v>0</v>
      </c>
      <c r="CG55" s="46"/>
      <c r="CH55" s="46">
        <v>2</v>
      </c>
      <c r="CI55" s="46">
        <v>2</v>
      </c>
    </row>
    <row r="56" spans="1:87" s="19" customFormat="1" x14ac:dyDescent="0.25">
      <c r="A56" s="49"/>
      <c r="B56" s="18" t="s">
        <v>90</v>
      </c>
      <c r="C56" s="66">
        <v>100</v>
      </c>
      <c r="D56" s="49">
        <v>100</v>
      </c>
      <c r="E56" s="49">
        <v>0.5</v>
      </c>
      <c r="F56" s="49">
        <v>0.5</v>
      </c>
      <c r="G56" s="49">
        <v>0.1</v>
      </c>
      <c r="H56" s="49">
        <v>0.1</v>
      </c>
      <c r="I56" s="49">
        <v>10.3</v>
      </c>
      <c r="J56" s="49">
        <v>10.3</v>
      </c>
      <c r="K56" s="49">
        <v>43.24</v>
      </c>
      <c r="L56" s="49">
        <v>43.24</v>
      </c>
      <c r="M56" s="49">
        <v>0</v>
      </c>
      <c r="N56" s="49">
        <v>0</v>
      </c>
      <c r="O56" s="49">
        <v>0</v>
      </c>
      <c r="P56" s="49">
        <v>0</v>
      </c>
      <c r="Q56" s="49">
        <v>9.9</v>
      </c>
      <c r="R56" s="49">
        <v>0.2</v>
      </c>
      <c r="S56" s="49">
        <v>0.2</v>
      </c>
      <c r="T56" s="49">
        <v>0</v>
      </c>
      <c r="U56" s="49">
        <v>0</v>
      </c>
      <c r="V56" s="49">
        <v>0.5</v>
      </c>
      <c r="W56" s="49">
        <v>0.3</v>
      </c>
      <c r="X56" s="49">
        <v>6</v>
      </c>
      <c r="Y56" s="49">
        <v>120</v>
      </c>
      <c r="Z56" s="49">
        <v>7</v>
      </c>
      <c r="AA56" s="49">
        <v>4</v>
      </c>
      <c r="AB56" s="49">
        <v>7</v>
      </c>
      <c r="AC56" s="49">
        <v>1.4</v>
      </c>
      <c r="AD56" s="49">
        <v>0</v>
      </c>
      <c r="AE56" s="49">
        <v>0</v>
      </c>
      <c r="AF56" s="49">
        <v>0</v>
      </c>
      <c r="AG56" s="49">
        <v>0.1</v>
      </c>
      <c r="AH56" s="49">
        <v>0.01</v>
      </c>
      <c r="AI56" s="49">
        <v>0.01</v>
      </c>
      <c r="AJ56" s="49">
        <v>0.1</v>
      </c>
      <c r="AK56" s="49">
        <v>0.2</v>
      </c>
      <c r="AL56" s="49">
        <v>2</v>
      </c>
      <c r="AM56" s="60">
        <v>0.2</v>
      </c>
      <c r="AN56" s="60">
        <v>8</v>
      </c>
      <c r="AO56" s="60">
        <v>10</v>
      </c>
      <c r="AP56" s="60">
        <v>14</v>
      </c>
      <c r="AQ56" s="60">
        <v>14</v>
      </c>
      <c r="AR56" s="60">
        <v>2</v>
      </c>
      <c r="AS56" s="60">
        <v>8</v>
      </c>
      <c r="AT56" s="60">
        <v>2</v>
      </c>
      <c r="AU56" s="60">
        <v>7</v>
      </c>
      <c r="AV56" s="60">
        <v>13</v>
      </c>
      <c r="AW56" s="60">
        <v>8</v>
      </c>
      <c r="AX56" s="60">
        <v>58</v>
      </c>
      <c r="AY56" s="60">
        <v>5</v>
      </c>
      <c r="AZ56" s="60">
        <v>11</v>
      </c>
      <c r="BA56" s="60">
        <v>32</v>
      </c>
      <c r="BB56" s="60">
        <v>0</v>
      </c>
      <c r="BC56" s="60">
        <v>10</v>
      </c>
      <c r="BD56" s="60">
        <v>12</v>
      </c>
      <c r="BE56" s="60">
        <v>5</v>
      </c>
      <c r="BF56" s="60">
        <v>4</v>
      </c>
      <c r="BG56" s="60">
        <v>0</v>
      </c>
      <c r="BH56" s="60">
        <v>0</v>
      </c>
      <c r="BI56" s="60">
        <v>0</v>
      </c>
      <c r="BJ56" s="60">
        <v>0</v>
      </c>
      <c r="BK56" s="60">
        <v>0</v>
      </c>
      <c r="BL56" s="60">
        <v>0</v>
      </c>
      <c r="BM56" s="60">
        <v>0</v>
      </c>
      <c r="BN56" s="60">
        <v>0</v>
      </c>
      <c r="BO56" s="60">
        <v>0</v>
      </c>
      <c r="BP56" s="60">
        <v>0</v>
      </c>
      <c r="BQ56" s="60">
        <v>0</v>
      </c>
      <c r="BR56" s="60">
        <v>0</v>
      </c>
      <c r="BS56" s="60">
        <v>0</v>
      </c>
      <c r="BT56" s="60">
        <v>0</v>
      </c>
      <c r="BU56" s="60">
        <v>0</v>
      </c>
      <c r="BV56" s="60">
        <v>0</v>
      </c>
      <c r="BW56" s="60">
        <v>0</v>
      </c>
      <c r="BX56" s="60">
        <v>0</v>
      </c>
      <c r="BY56" s="60">
        <v>0</v>
      </c>
      <c r="BZ56" s="60">
        <v>0</v>
      </c>
      <c r="CA56" s="60">
        <v>0</v>
      </c>
      <c r="CB56" s="60">
        <v>0</v>
      </c>
      <c r="CC56" s="60">
        <v>0</v>
      </c>
      <c r="CD56" s="60">
        <v>0</v>
      </c>
      <c r="CE56" s="60">
        <v>88.1</v>
      </c>
      <c r="CF56" s="60">
        <v>0</v>
      </c>
      <c r="CG56" s="60"/>
      <c r="CH56" s="60">
        <v>2</v>
      </c>
      <c r="CI56" s="60">
        <v>2</v>
      </c>
    </row>
    <row r="57" spans="1:87" x14ac:dyDescent="0.25">
      <c r="A57" s="55"/>
      <c r="B57" s="14" t="s">
        <v>91</v>
      </c>
      <c r="C57" s="62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</row>
    <row r="58" spans="1:87" s="17" customFormat="1" x14ac:dyDescent="0.25">
      <c r="A58" s="41" t="s">
        <v>134</v>
      </c>
      <c r="B58" s="48" t="s">
        <v>138</v>
      </c>
      <c r="C58" s="77">
        <v>50</v>
      </c>
      <c r="D58" s="42" t="str">
        <f>"30"</f>
        <v>30</v>
      </c>
      <c r="E58" s="42">
        <v>0.9</v>
      </c>
      <c r="F58" s="42">
        <v>0.6</v>
      </c>
      <c r="G58" s="42">
        <v>4</v>
      </c>
      <c r="H58" s="42">
        <v>2.4</v>
      </c>
      <c r="I58" s="42">
        <v>4.7</v>
      </c>
      <c r="J58" s="42">
        <v>2.8</v>
      </c>
      <c r="K58" s="42">
        <v>56</v>
      </c>
      <c r="L58" s="42">
        <v>34</v>
      </c>
      <c r="M58" s="42">
        <v>0.22</v>
      </c>
      <c r="N58" s="42">
        <v>0.98</v>
      </c>
      <c r="O58" s="42">
        <v>0.22</v>
      </c>
      <c r="P58" s="42">
        <v>0</v>
      </c>
      <c r="Q58" s="42">
        <v>2.11</v>
      </c>
      <c r="R58" s="42">
        <v>0.02</v>
      </c>
      <c r="S58" s="42">
        <v>0.52</v>
      </c>
      <c r="T58" s="42">
        <v>0</v>
      </c>
      <c r="U58" s="42">
        <v>0</v>
      </c>
      <c r="V58" s="42">
        <v>0.09</v>
      </c>
      <c r="W58" s="42">
        <v>0.33</v>
      </c>
      <c r="X58" s="42">
        <v>32.75</v>
      </c>
      <c r="Y58" s="42">
        <v>108.17</v>
      </c>
      <c r="Z58" s="42">
        <v>9.33</v>
      </c>
      <c r="AA58" s="42">
        <v>4.9400000000000004</v>
      </c>
      <c r="AB58" s="42">
        <v>8.57</v>
      </c>
      <c r="AC58" s="42">
        <v>0.22</v>
      </c>
      <c r="AD58" s="42">
        <v>0</v>
      </c>
      <c r="AE58" s="42">
        <v>28.3</v>
      </c>
      <c r="AF58" s="42">
        <v>5.77</v>
      </c>
      <c r="AG58" s="42">
        <v>0.72</v>
      </c>
      <c r="AH58" s="42">
        <v>0.01</v>
      </c>
      <c r="AI58" s="42">
        <v>0.01</v>
      </c>
      <c r="AJ58" s="42">
        <v>0.19</v>
      </c>
      <c r="AK58" s="42">
        <v>0.34</v>
      </c>
      <c r="AL58" s="42">
        <v>1.95</v>
      </c>
      <c r="AM58" s="42">
        <v>0</v>
      </c>
      <c r="AN58" s="42">
        <v>3.75</v>
      </c>
      <c r="AO58" s="42">
        <v>3.24</v>
      </c>
      <c r="AP58" s="42">
        <v>4.1399999999999997</v>
      </c>
      <c r="AQ58" s="42">
        <v>3.95</v>
      </c>
      <c r="AR58" s="42">
        <v>1.42</v>
      </c>
      <c r="AS58" s="42">
        <v>2.91</v>
      </c>
      <c r="AT58" s="42">
        <v>0.65</v>
      </c>
      <c r="AU58" s="42">
        <v>3.62</v>
      </c>
      <c r="AV58" s="42">
        <v>4.59</v>
      </c>
      <c r="AW58" s="42">
        <v>5.5</v>
      </c>
      <c r="AX58" s="42">
        <v>11.13</v>
      </c>
      <c r="AY58" s="42">
        <v>1.82</v>
      </c>
      <c r="AZ58" s="42">
        <v>3.04</v>
      </c>
      <c r="BA58" s="42">
        <v>17.79</v>
      </c>
      <c r="BB58" s="42">
        <v>0</v>
      </c>
      <c r="BC58" s="42">
        <v>3.82</v>
      </c>
      <c r="BD58" s="42">
        <v>3.82</v>
      </c>
      <c r="BE58" s="42">
        <v>3.23</v>
      </c>
      <c r="BF58" s="42">
        <v>1.29</v>
      </c>
      <c r="BG58" s="42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0.08</v>
      </c>
      <c r="BO58" s="42">
        <v>0</v>
      </c>
      <c r="BP58" s="42">
        <v>0.06</v>
      </c>
      <c r="BQ58" s="42">
        <v>0</v>
      </c>
      <c r="BR58" s="42">
        <v>0.01</v>
      </c>
      <c r="BS58" s="42">
        <v>0</v>
      </c>
      <c r="BT58" s="42">
        <v>0</v>
      </c>
      <c r="BU58" s="42">
        <v>0</v>
      </c>
      <c r="BV58" s="42">
        <v>0.32</v>
      </c>
      <c r="BW58" s="42">
        <v>0</v>
      </c>
      <c r="BX58" s="42">
        <v>0</v>
      </c>
      <c r="BY58" s="42">
        <v>0.8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39.69</v>
      </c>
      <c r="CF58" s="42">
        <v>4.72</v>
      </c>
      <c r="CG58" s="42"/>
      <c r="CH58" s="42">
        <v>1.2</v>
      </c>
      <c r="CI58" s="42">
        <v>0.7</v>
      </c>
    </row>
    <row r="59" spans="1:87" s="17" customFormat="1" ht="31.5" x14ac:dyDescent="0.25">
      <c r="A59" s="37" t="s">
        <v>135</v>
      </c>
      <c r="B59" s="36" t="s">
        <v>139</v>
      </c>
      <c r="C59" s="57" t="s">
        <v>226</v>
      </c>
      <c r="D59" s="37" t="str">
        <f>"150/5"</f>
        <v>150/5</v>
      </c>
      <c r="E59" s="37">
        <v>16.100000000000001</v>
      </c>
      <c r="F59" s="37">
        <v>13</v>
      </c>
      <c r="G59" s="37">
        <v>17.3</v>
      </c>
      <c r="H59" s="37">
        <v>14.2</v>
      </c>
      <c r="I59" s="37">
        <v>10.3</v>
      </c>
      <c r="J59" s="37">
        <v>8.6199999999999992</v>
      </c>
      <c r="K59" s="37">
        <v>258</v>
      </c>
      <c r="L59" s="37">
        <v>211</v>
      </c>
      <c r="M59" s="37">
        <v>0.98</v>
      </c>
      <c r="N59" s="37">
        <v>1.95</v>
      </c>
      <c r="O59" s="37">
        <v>1.3</v>
      </c>
      <c r="P59" s="37">
        <v>0</v>
      </c>
      <c r="Q59" s="37">
        <v>5.56</v>
      </c>
      <c r="R59" s="37">
        <v>1.78</v>
      </c>
      <c r="S59" s="37">
        <v>1.28</v>
      </c>
      <c r="T59" s="37">
        <v>0</v>
      </c>
      <c r="U59" s="37">
        <v>0</v>
      </c>
      <c r="V59" s="37">
        <v>0.2</v>
      </c>
      <c r="W59" s="37">
        <v>0.85</v>
      </c>
      <c r="X59" s="37">
        <v>78.39</v>
      </c>
      <c r="Y59" s="37">
        <v>214.87</v>
      </c>
      <c r="Z59" s="37">
        <v>24.02</v>
      </c>
      <c r="AA59" s="37">
        <v>13.7</v>
      </c>
      <c r="AB59" s="37">
        <v>29.96</v>
      </c>
      <c r="AC59" s="37">
        <v>0.65</v>
      </c>
      <c r="AD59" s="37">
        <v>7.5</v>
      </c>
      <c r="AE59" s="37">
        <v>686.34</v>
      </c>
      <c r="AF59" s="37">
        <v>134.6</v>
      </c>
      <c r="AG59" s="37">
        <v>1.44</v>
      </c>
      <c r="AH59" s="37">
        <v>0.03</v>
      </c>
      <c r="AI59" s="37">
        <v>0.03</v>
      </c>
      <c r="AJ59" s="37">
        <v>0.34</v>
      </c>
      <c r="AK59" s="37">
        <v>0.59</v>
      </c>
      <c r="AL59" s="37">
        <v>4.7699999999999996</v>
      </c>
      <c r="AM59" s="42">
        <v>0</v>
      </c>
      <c r="AN59" s="42">
        <v>25.37</v>
      </c>
      <c r="AO59" s="42">
        <v>27.34</v>
      </c>
      <c r="AP59" s="42">
        <v>32.86</v>
      </c>
      <c r="AQ59" s="42">
        <v>38.76</v>
      </c>
      <c r="AR59" s="42">
        <v>9.26</v>
      </c>
      <c r="AS59" s="42">
        <v>25.05</v>
      </c>
      <c r="AT59" s="42">
        <v>7.69</v>
      </c>
      <c r="AU59" s="42">
        <v>24.43</v>
      </c>
      <c r="AV59" s="42">
        <v>27.92</v>
      </c>
      <c r="AW59" s="42">
        <v>48.78</v>
      </c>
      <c r="AX59" s="42">
        <v>114.39</v>
      </c>
      <c r="AY59" s="42">
        <v>9.58</v>
      </c>
      <c r="AZ59" s="42">
        <v>21.35</v>
      </c>
      <c r="BA59" s="42">
        <v>138.58000000000001</v>
      </c>
      <c r="BB59" s="42">
        <v>0</v>
      </c>
      <c r="BC59" s="42">
        <v>23.99</v>
      </c>
      <c r="BD59" s="42">
        <v>27.67</v>
      </c>
      <c r="BE59" s="42">
        <v>22.84</v>
      </c>
      <c r="BF59" s="42">
        <v>8.26</v>
      </c>
      <c r="BG59" s="42">
        <v>0.09</v>
      </c>
      <c r="BH59" s="42">
        <v>0.02</v>
      </c>
      <c r="BI59" s="42">
        <v>0.02</v>
      </c>
      <c r="BJ59" s="42">
        <v>0.04</v>
      </c>
      <c r="BK59" s="42">
        <v>0.06</v>
      </c>
      <c r="BL59" s="42">
        <v>0.18</v>
      </c>
      <c r="BM59" s="42">
        <v>0</v>
      </c>
      <c r="BN59" s="42">
        <v>0.19</v>
      </c>
      <c r="BO59" s="42">
        <v>0</v>
      </c>
      <c r="BP59" s="42">
        <v>0.12</v>
      </c>
      <c r="BQ59" s="42">
        <v>0.01</v>
      </c>
      <c r="BR59" s="42">
        <v>0.02</v>
      </c>
      <c r="BS59" s="42">
        <v>0</v>
      </c>
      <c r="BT59" s="42">
        <v>0</v>
      </c>
      <c r="BU59" s="42">
        <v>7.0000000000000007E-2</v>
      </c>
      <c r="BV59" s="42">
        <v>0.72</v>
      </c>
      <c r="BW59" s="42">
        <v>0</v>
      </c>
      <c r="BX59" s="42">
        <v>0</v>
      </c>
      <c r="BY59" s="42">
        <v>1.75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176.27</v>
      </c>
      <c r="CF59" s="42">
        <v>121.89</v>
      </c>
      <c r="CG59" s="42"/>
      <c r="CH59" s="42">
        <v>5.7</v>
      </c>
      <c r="CI59" s="42">
        <v>4.8</v>
      </c>
    </row>
    <row r="60" spans="1:87" s="17" customFormat="1" x14ac:dyDescent="0.25">
      <c r="A60" s="37" t="s">
        <v>136</v>
      </c>
      <c r="B60" s="36" t="s">
        <v>140</v>
      </c>
      <c r="C60" s="64">
        <v>180</v>
      </c>
      <c r="D60" s="37" t="str">
        <f>"150"</f>
        <v>150</v>
      </c>
      <c r="E60" s="37">
        <v>16.79</v>
      </c>
      <c r="F60" s="37">
        <v>13.58</v>
      </c>
      <c r="G60" s="37">
        <v>17.13</v>
      </c>
      <c r="H60" s="37">
        <v>13.95</v>
      </c>
      <c r="I60" s="37">
        <v>34.4</v>
      </c>
      <c r="J60" s="37">
        <v>29.11</v>
      </c>
      <c r="K60" s="37">
        <v>358.14</v>
      </c>
      <c r="L60" s="37">
        <v>295.67155994999996</v>
      </c>
      <c r="M60" s="37">
        <v>7.66</v>
      </c>
      <c r="N60" s="37">
        <v>0.14000000000000001</v>
      </c>
      <c r="O60" s="37">
        <v>5.13</v>
      </c>
      <c r="P60" s="37">
        <v>0</v>
      </c>
      <c r="Q60" s="37">
        <v>1.64</v>
      </c>
      <c r="R60" s="37">
        <v>25.93</v>
      </c>
      <c r="S60" s="37">
        <v>1.54</v>
      </c>
      <c r="T60" s="37">
        <v>0</v>
      </c>
      <c r="U60" s="37">
        <v>0</v>
      </c>
      <c r="V60" s="37">
        <v>0.05</v>
      </c>
      <c r="W60" s="37">
        <v>1.32</v>
      </c>
      <c r="X60" s="37">
        <v>138.13</v>
      </c>
      <c r="Y60" s="37">
        <v>261.54000000000002</v>
      </c>
      <c r="Z60" s="37">
        <v>14.55</v>
      </c>
      <c r="AA60" s="37">
        <v>35.21</v>
      </c>
      <c r="AB60" s="37">
        <v>170.12</v>
      </c>
      <c r="AC60" s="37">
        <v>2.0699999999999998</v>
      </c>
      <c r="AD60" s="37">
        <v>27.58</v>
      </c>
      <c r="AE60" s="37">
        <v>1278.24</v>
      </c>
      <c r="AF60" s="37">
        <v>310.92</v>
      </c>
      <c r="AG60" s="37">
        <v>0.53</v>
      </c>
      <c r="AH60" s="37">
        <v>0.04</v>
      </c>
      <c r="AI60" s="37">
        <v>0.08</v>
      </c>
      <c r="AJ60" s="37">
        <v>2.74</v>
      </c>
      <c r="AK60" s="37">
        <v>6.74</v>
      </c>
      <c r="AL60" s="37">
        <v>0.15</v>
      </c>
      <c r="AM60" s="42">
        <v>0</v>
      </c>
      <c r="AN60" s="42">
        <v>758.37</v>
      </c>
      <c r="AO60" s="42">
        <v>578</v>
      </c>
      <c r="AP60" s="42">
        <v>1088.29</v>
      </c>
      <c r="AQ60" s="42">
        <v>1026.1099999999999</v>
      </c>
      <c r="AR60" s="42">
        <v>317.67</v>
      </c>
      <c r="AS60" s="42">
        <v>558.80999999999995</v>
      </c>
      <c r="AT60" s="42">
        <v>160.04</v>
      </c>
      <c r="AU60" s="42">
        <v>599.05999999999995</v>
      </c>
      <c r="AV60" s="42">
        <v>778.18</v>
      </c>
      <c r="AW60" s="42">
        <v>793.62</v>
      </c>
      <c r="AX60" s="42">
        <v>1242.8699999999999</v>
      </c>
      <c r="AY60" s="42">
        <v>477.34</v>
      </c>
      <c r="AZ60" s="42">
        <v>663.88</v>
      </c>
      <c r="BA60" s="42">
        <v>2249.63</v>
      </c>
      <c r="BB60" s="42">
        <v>169.6</v>
      </c>
      <c r="BC60" s="42">
        <v>520.88</v>
      </c>
      <c r="BD60" s="42">
        <v>577.03</v>
      </c>
      <c r="BE60" s="42">
        <v>489.42</v>
      </c>
      <c r="BF60" s="42">
        <v>201.02</v>
      </c>
      <c r="BG60" s="42">
        <v>0.19</v>
      </c>
      <c r="BH60" s="42">
        <v>0.04</v>
      </c>
      <c r="BI60" s="42">
        <v>0.04</v>
      </c>
      <c r="BJ60" s="42">
        <v>0.1</v>
      </c>
      <c r="BK60" s="42">
        <v>0.12</v>
      </c>
      <c r="BL60" s="42">
        <v>0.4</v>
      </c>
      <c r="BM60" s="42">
        <v>0</v>
      </c>
      <c r="BN60" s="42">
        <v>1.32</v>
      </c>
      <c r="BO60" s="42">
        <v>0</v>
      </c>
      <c r="BP60" s="42">
        <v>0.4</v>
      </c>
      <c r="BQ60" s="42">
        <v>0</v>
      </c>
      <c r="BR60" s="42">
        <v>0</v>
      </c>
      <c r="BS60" s="42">
        <v>0</v>
      </c>
      <c r="BT60" s="42">
        <v>0</v>
      </c>
      <c r="BU60" s="42">
        <v>0.15</v>
      </c>
      <c r="BV60" s="42">
        <v>1.28</v>
      </c>
      <c r="BW60" s="42">
        <v>0</v>
      </c>
      <c r="BX60" s="42">
        <v>0</v>
      </c>
      <c r="BY60" s="42">
        <v>0.11</v>
      </c>
      <c r="BZ60" s="42">
        <v>0</v>
      </c>
      <c r="CA60" s="42">
        <v>0</v>
      </c>
      <c r="CB60" s="42">
        <v>0</v>
      </c>
      <c r="CC60" s="42">
        <v>0</v>
      </c>
      <c r="CD60" s="42">
        <v>0</v>
      </c>
      <c r="CE60" s="42">
        <v>152.74</v>
      </c>
      <c r="CF60" s="42">
        <v>240.62</v>
      </c>
      <c r="CG60" s="42"/>
      <c r="CH60" s="42">
        <v>0.2</v>
      </c>
      <c r="CI60" s="42">
        <v>0.1</v>
      </c>
    </row>
    <row r="61" spans="1:87" s="17" customFormat="1" x14ac:dyDescent="0.25">
      <c r="A61" s="37" t="s">
        <v>137</v>
      </c>
      <c r="B61" s="36" t="s">
        <v>141</v>
      </c>
      <c r="C61" s="64">
        <v>180</v>
      </c>
      <c r="D61" s="37" t="str">
        <f>"150"</f>
        <v>150</v>
      </c>
      <c r="E61" s="37">
        <v>0</v>
      </c>
      <c r="F61" s="37">
        <v>0</v>
      </c>
      <c r="G61" s="37">
        <v>0</v>
      </c>
      <c r="H61" s="37">
        <v>0</v>
      </c>
      <c r="I61" s="37">
        <v>14.3</v>
      </c>
      <c r="J61" s="37">
        <v>11.96</v>
      </c>
      <c r="K61" s="37">
        <v>55</v>
      </c>
      <c r="L61" s="37">
        <v>45.439272666666646</v>
      </c>
      <c r="M61" s="37">
        <v>0</v>
      </c>
      <c r="N61" s="37">
        <v>0</v>
      </c>
      <c r="O61" s="37">
        <v>0</v>
      </c>
      <c r="P61" s="37">
        <v>0</v>
      </c>
      <c r="Q61" s="37">
        <v>11.96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0.35</v>
      </c>
      <c r="Z61" s="37">
        <v>0.27</v>
      </c>
      <c r="AA61" s="37">
        <v>0</v>
      </c>
      <c r="AB61" s="37">
        <v>0</v>
      </c>
      <c r="AC61" s="37">
        <v>0.03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37">
        <v>0</v>
      </c>
      <c r="AJ61" s="37">
        <v>0</v>
      </c>
      <c r="AK61" s="37">
        <v>0</v>
      </c>
      <c r="AL61" s="37">
        <v>0</v>
      </c>
      <c r="AM61" s="42">
        <v>0</v>
      </c>
      <c r="AN61" s="42">
        <v>0</v>
      </c>
      <c r="AO61" s="42">
        <v>0</v>
      </c>
      <c r="AP61" s="42">
        <v>0</v>
      </c>
      <c r="AQ61" s="42">
        <v>0</v>
      </c>
      <c r="AR61" s="42">
        <v>0</v>
      </c>
      <c r="AS61" s="42">
        <v>0</v>
      </c>
      <c r="AT61" s="42">
        <v>0</v>
      </c>
      <c r="AU61" s="42">
        <v>0</v>
      </c>
      <c r="AV61" s="42">
        <v>0</v>
      </c>
      <c r="AW61" s="42">
        <v>0</v>
      </c>
      <c r="AX61" s="42">
        <v>0</v>
      </c>
      <c r="AY61" s="42">
        <v>0</v>
      </c>
      <c r="AZ61" s="42">
        <v>0</v>
      </c>
      <c r="BA61" s="42">
        <v>0</v>
      </c>
      <c r="BB61" s="42">
        <v>0</v>
      </c>
      <c r="BC61" s="42">
        <v>0</v>
      </c>
      <c r="BD61" s="42">
        <v>0</v>
      </c>
      <c r="BE61" s="42">
        <v>0</v>
      </c>
      <c r="BF61" s="42">
        <v>0</v>
      </c>
      <c r="BG61" s="42">
        <v>0</v>
      </c>
      <c r="BH61" s="42">
        <v>0</v>
      </c>
      <c r="BI61" s="42">
        <v>0</v>
      </c>
      <c r="BJ61" s="42">
        <v>0</v>
      </c>
      <c r="BK61" s="42">
        <v>0</v>
      </c>
      <c r="BL61" s="42">
        <v>0</v>
      </c>
      <c r="BM61" s="42">
        <v>0</v>
      </c>
      <c r="BN61" s="42">
        <v>0</v>
      </c>
      <c r="BO61" s="42">
        <v>0</v>
      </c>
      <c r="BP61" s="42">
        <v>0</v>
      </c>
      <c r="BQ61" s="42">
        <v>0</v>
      </c>
      <c r="BR61" s="42">
        <v>0</v>
      </c>
      <c r="BS61" s="42">
        <v>0</v>
      </c>
      <c r="BT61" s="42">
        <v>0</v>
      </c>
      <c r="BU61" s="42">
        <v>0</v>
      </c>
      <c r="BV61" s="42">
        <v>0</v>
      </c>
      <c r="BW61" s="42">
        <v>0</v>
      </c>
      <c r="BX61" s="42">
        <v>0</v>
      </c>
      <c r="BY61" s="42">
        <v>0</v>
      </c>
      <c r="BZ61" s="42">
        <v>0</v>
      </c>
      <c r="CA61" s="42">
        <v>0</v>
      </c>
      <c r="CB61" s="42">
        <v>0</v>
      </c>
      <c r="CC61" s="42">
        <v>0</v>
      </c>
      <c r="CD61" s="42">
        <v>0</v>
      </c>
      <c r="CE61" s="42">
        <v>142.51</v>
      </c>
      <c r="CF61" s="42">
        <v>0</v>
      </c>
      <c r="CG61" s="42"/>
      <c r="CH61" s="42">
        <v>0</v>
      </c>
      <c r="CI61" s="42">
        <v>0</v>
      </c>
    </row>
    <row r="62" spans="1:87" s="13" customFormat="1" x14ac:dyDescent="0.25">
      <c r="A62" s="54" t="s">
        <v>120</v>
      </c>
      <c r="B62" s="47" t="s">
        <v>92</v>
      </c>
      <c r="C62" s="65">
        <v>50</v>
      </c>
      <c r="D62" s="54" t="str">
        <f>"35"</f>
        <v>35</v>
      </c>
      <c r="E62" s="54">
        <v>3.3</v>
      </c>
      <c r="F62" s="54">
        <v>2.31</v>
      </c>
      <c r="G62" s="54">
        <v>0.6</v>
      </c>
      <c r="H62" s="54">
        <v>0.42</v>
      </c>
      <c r="I62" s="54">
        <v>20.85</v>
      </c>
      <c r="J62" s="54">
        <v>14.6</v>
      </c>
      <c r="K62" s="54">
        <v>96.69</v>
      </c>
      <c r="L62" s="54">
        <v>67.682999999999993</v>
      </c>
      <c r="M62" s="54">
        <v>7.0000000000000007E-2</v>
      </c>
      <c r="N62" s="54">
        <v>0</v>
      </c>
      <c r="O62" s="54">
        <v>0</v>
      </c>
      <c r="P62" s="54">
        <v>0</v>
      </c>
      <c r="Q62" s="54">
        <v>0.42</v>
      </c>
      <c r="R62" s="54">
        <v>11.27</v>
      </c>
      <c r="S62" s="54">
        <v>2.91</v>
      </c>
      <c r="T62" s="54">
        <v>0</v>
      </c>
      <c r="U62" s="54">
        <v>0</v>
      </c>
      <c r="V62" s="54">
        <v>0.35</v>
      </c>
      <c r="W62" s="54">
        <v>0.88</v>
      </c>
      <c r="X62" s="54">
        <v>213.5</v>
      </c>
      <c r="Y62" s="54">
        <v>85.75</v>
      </c>
      <c r="Z62" s="54">
        <v>12.25</v>
      </c>
      <c r="AA62" s="54">
        <v>16.45</v>
      </c>
      <c r="AB62" s="54">
        <v>55.3</v>
      </c>
      <c r="AC62" s="54">
        <v>1.37</v>
      </c>
      <c r="AD62" s="54">
        <v>0</v>
      </c>
      <c r="AE62" s="54">
        <v>1.75</v>
      </c>
      <c r="AF62" s="54">
        <v>0.35</v>
      </c>
      <c r="AG62" s="54">
        <v>0.49</v>
      </c>
      <c r="AH62" s="54">
        <v>0.06</v>
      </c>
      <c r="AI62" s="54">
        <v>0.03</v>
      </c>
      <c r="AJ62" s="54">
        <v>0.25</v>
      </c>
      <c r="AK62" s="54">
        <v>0.7</v>
      </c>
      <c r="AL62" s="54">
        <v>0</v>
      </c>
      <c r="AM62" s="46">
        <v>0</v>
      </c>
      <c r="AN62" s="46">
        <v>112.7</v>
      </c>
      <c r="AO62" s="46">
        <v>86.8</v>
      </c>
      <c r="AP62" s="46">
        <v>149.44999999999999</v>
      </c>
      <c r="AQ62" s="46">
        <v>78.05</v>
      </c>
      <c r="AR62" s="46">
        <v>32.549999999999997</v>
      </c>
      <c r="AS62" s="46">
        <v>69.3</v>
      </c>
      <c r="AT62" s="46">
        <v>28</v>
      </c>
      <c r="AU62" s="46">
        <v>129.85</v>
      </c>
      <c r="AV62" s="46">
        <v>103.95</v>
      </c>
      <c r="AW62" s="46">
        <v>101.85</v>
      </c>
      <c r="AX62" s="46">
        <v>162.4</v>
      </c>
      <c r="AY62" s="46">
        <v>43.4</v>
      </c>
      <c r="AZ62" s="46">
        <v>108.5</v>
      </c>
      <c r="BA62" s="46">
        <v>545.65</v>
      </c>
      <c r="BB62" s="46">
        <v>0</v>
      </c>
      <c r="BC62" s="46">
        <v>184.1</v>
      </c>
      <c r="BD62" s="46">
        <v>101.85</v>
      </c>
      <c r="BE62" s="46">
        <v>63</v>
      </c>
      <c r="BF62" s="46">
        <v>45.5</v>
      </c>
      <c r="BG62" s="46">
        <v>0</v>
      </c>
      <c r="BH62" s="46">
        <v>0</v>
      </c>
      <c r="BI62" s="46">
        <v>0</v>
      </c>
      <c r="BJ62" s="46">
        <v>0</v>
      </c>
      <c r="BK62" s="46">
        <v>0</v>
      </c>
      <c r="BL62" s="46">
        <v>0</v>
      </c>
      <c r="BM62" s="46">
        <v>0</v>
      </c>
      <c r="BN62" s="46">
        <v>0.05</v>
      </c>
      <c r="BO62" s="46">
        <v>0</v>
      </c>
      <c r="BP62" s="46">
        <v>0</v>
      </c>
      <c r="BQ62" s="46">
        <v>0.01</v>
      </c>
      <c r="BR62" s="46">
        <v>0</v>
      </c>
      <c r="BS62" s="46">
        <v>0</v>
      </c>
      <c r="BT62" s="46">
        <v>0</v>
      </c>
      <c r="BU62" s="46">
        <v>0</v>
      </c>
      <c r="BV62" s="46">
        <v>0.04</v>
      </c>
      <c r="BW62" s="46">
        <v>0</v>
      </c>
      <c r="BX62" s="46">
        <v>0</v>
      </c>
      <c r="BY62" s="46">
        <v>0.17</v>
      </c>
      <c r="BZ62" s="46">
        <v>0.03</v>
      </c>
      <c r="CA62" s="46">
        <v>0</v>
      </c>
      <c r="CB62" s="46">
        <v>0</v>
      </c>
      <c r="CC62" s="46">
        <v>0</v>
      </c>
      <c r="CD62" s="46">
        <v>0</v>
      </c>
      <c r="CE62" s="46">
        <v>16.45</v>
      </c>
      <c r="CF62" s="46">
        <v>0.28999999999999998</v>
      </c>
      <c r="CG62" s="46"/>
      <c r="CH62" s="46">
        <v>0</v>
      </c>
      <c r="CI62" s="46">
        <v>0</v>
      </c>
    </row>
    <row r="63" spans="1:87" s="19" customFormat="1" x14ac:dyDescent="0.25">
      <c r="A63" s="49"/>
      <c r="B63" s="18" t="s">
        <v>93</v>
      </c>
      <c r="C63" s="66">
        <v>645</v>
      </c>
      <c r="D63" s="49">
        <v>520</v>
      </c>
      <c r="E63" s="49">
        <f>SUM(E58:E62)</f>
        <v>37.089999999999996</v>
      </c>
      <c r="F63" s="49">
        <f>SUM(F58:F62)</f>
        <v>29.49</v>
      </c>
      <c r="G63" s="49">
        <f t="shared" ref="G63:BR63" si="16">SUM(G58:G62)</f>
        <v>39.03</v>
      </c>
      <c r="H63" s="49">
        <f t="shared" si="16"/>
        <v>30.97</v>
      </c>
      <c r="I63" s="49">
        <f t="shared" si="16"/>
        <v>84.550000000000011</v>
      </c>
      <c r="J63" s="49">
        <f t="shared" si="16"/>
        <v>67.09</v>
      </c>
      <c r="K63" s="49">
        <f t="shared" si="16"/>
        <v>823.82999999999993</v>
      </c>
      <c r="L63" s="49">
        <f t="shared" si="16"/>
        <v>653.79383261666658</v>
      </c>
      <c r="M63" s="49">
        <f t="shared" si="16"/>
        <v>8.93</v>
      </c>
      <c r="N63" s="49">
        <f t="shared" si="16"/>
        <v>3.07</v>
      </c>
      <c r="O63" s="49">
        <f t="shared" si="16"/>
        <v>6.65</v>
      </c>
      <c r="P63" s="49">
        <f t="shared" si="16"/>
        <v>0</v>
      </c>
      <c r="Q63" s="49">
        <f t="shared" si="16"/>
        <v>21.690000000000005</v>
      </c>
      <c r="R63" s="49">
        <f t="shared" si="16"/>
        <v>39</v>
      </c>
      <c r="S63" s="49">
        <f t="shared" si="16"/>
        <v>6.25</v>
      </c>
      <c r="T63" s="49">
        <f t="shared" si="16"/>
        <v>0</v>
      </c>
      <c r="U63" s="49">
        <f t="shared" si="16"/>
        <v>0</v>
      </c>
      <c r="V63" s="49">
        <f t="shared" si="16"/>
        <v>0.69</v>
      </c>
      <c r="W63" s="49">
        <f t="shared" si="16"/>
        <v>3.38</v>
      </c>
      <c r="X63" s="49">
        <f t="shared" si="16"/>
        <v>462.77</v>
      </c>
      <c r="Y63" s="49">
        <f t="shared" si="16"/>
        <v>670.68000000000006</v>
      </c>
      <c r="Z63" s="49">
        <f t="shared" si="16"/>
        <v>60.420000000000009</v>
      </c>
      <c r="AA63" s="49">
        <f t="shared" si="16"/>
        <v>70.3</v>
      </c>
      <c r="AB63" s="49">
        <f t="shared" si="16"/>
        <v>263.95</v>
      </c>
      <c r="AC63" s="49">
        <f t="shared" si="16"/>
        <v>4.34</v>
      </c>
      <c r="AD63" s="49">
        <f t="shared" si="16"/>
        <v>35.08</v>
      </c>
      <c r="AE63" s="49">
        <f t="shared" si="16"/>
        <v>1994.63</v>
      </c>
      <c r="AF63" s="49">
        <f t="shared" si="16"/>
        <v>451.64000000000004</v>
      </c>
      <c r="AG63" s="49">
        <f t="shared" si="16"/>
        <v>3.1800000000000006</v>
      </c>
      <c r="AH63" s="49">
        <f t="shared" si="16"/>
        <v>0.14000000000000001</v>
      </c>
      <c r="AI63" s="49">
        <f t="shared" si="16"/>
        <v>0.15</v>
      </c>
      <c r="AJ63" s="49">
        <f t="shared" si="16"/>
        <v>3.5200000000000005</v>
      </c>
      <c r="AK63" s="49">
        <f t="shared" si="16"/>
        <v>8.3699999999999992</v>
      </c>
      <c r="AL63" s="49">
        <f t="shared" si="16"/>
        <v>6.87</v>
      </c>
      <c r="AM63" s="49">
        <f t="shared" si="16"/>
        <v>0</v>
      </c>
      <c r="AN63" s="49">
        <f t="shared" si="16"/>
        <v>900.19</v>
      </c>
      <c r="AO63" s="49">
        <f t="shared" si="16"/>
        <v>695.38</v>
      </c>
      <c r="AP63" s="49">
        <f t="shared" si="16"/>
        <v>1274.74</v>
      </c>
      <c r="AQ63" s="49">
        <f t="shared" si="16"/>
        <v>1146.8699999999999</v>
      </c>
      <c r="AR63" s="49">
        <f t="shared" si="16"/>
        <v>360.90000000000003</v>
      </c>
      <c r="AS63" s="49">
        <f t="shared" si="16"/>
        <v>656.06999999999994</v>
      </c>
      <c r="AT63" s="49">
        <f t="shared" si="16"/>
        <v>196.38</v>
      </c>
      <c r="AU63" s="49">
        <f t="shared" si="16"/>
        <v>756.95999999999992</v>
      </c>
      <c r="AV63" s="49">
        <f t="shared" si="16"/>
        <v>914.64</v>
      </c>
      <c r="AW63" s="49">
        <f t="shared" si="16"/>
        <v>949.75</v>
      </c>
      <c r="AX63" s="49">
        <f t="shared" si="16"/>
        <v>1530.79</v>
      </c>
      <c r="AY63" s="49">
        <f t="shared" si="16"/>
        <v>532.14</v>
      </c>
      <c r="AZ63" s="49">
        <f t="shared" si="16"/>
        <v>796.77</v>
      </c>
      <c r="BA63" s="49">
        <f t="shared" si="16"/>
        <v>2951.65</v>
      </c>
      <c r="BB63" s="49">
        <f t="shared" si="16"/>
        <v>169.6</v>
      </c>
      <c r="BC63" s="49">
        <f t="shared" si="16"/>
        <v>732.79</v>
      </c>
      <c r="BD63" s="49">
        <f t="shared" si="16"/>
        <v>710.37</v>
      </c>
      <c r="BE63" s="49">
        <f t="shared" si="16"/>
        <v>578.49</v>
      </c>
      <c r="BF63" s="49">
        <f t="shared" si="16"/>
        <v>256.07000000000005</v>
      </c>
      <c r="BG63" s="49">
        <f t="shared" si="16"/>
        <v>0.28000000000000003</v>
      </c>
      <c r="BH63" s="49">
        <f t="shared" si="16"/>
        <v>0.06</v>
      </c>
      <c r="BI63" s="49">
        <f t="shared" si="16"/>
        <v>0.06</v>
      </c>
      <c r="BJ63" s="49">
        <f t="shared" si="16"/>
        <v>0.14000000000000001</v>
      </c>
      <c r="BK63" s="49">
        <f t="shared" si="16"/>
        <v>0.18</v>
      </c>
      <c r="BL63" s="49">
        <f t="shared" si="16"/>
        <v>0.58000000000000007</v>
      </c>
      <c r="BM63" s="49">
        <f t="shared" si="16"/>
        <v>0</v>
      </c>
      <c r="BN63" s="49">
        <f t="shared" si="16"/>
        <v>1.6400000000000001</v>
      </c>
      <c r="BO63" s="49">
        <f t="shared" si="16"/>
        <v>0</v>
      </c>
      <c r="BP63" s="49">
        <f t="shared" si="16"/>
        <v>0.58000000000000007</v>
      </c>
      <c r="BQ63" s="49">
        <f t="shared" si="16"/>
        <v>0.02</v>
      </c>
      <c r="BR63" s="49">
        <f t="shared" si="16"/>
        <v>0.03</v>
      </c>
      <c r="BS63" s="49">
        <f t="shared" ref="BS63:CI63" si="17">SUM(BS58:BS62)</f>
        <v>0</v>
      </c>
      <c r="BT63" s="49">
        <f t="shared" si="17"/>
        <v>0</v>
      </c>
      <c r="BU63" s="49">
        <f t="shared" si="17"/>
        <v>0.22</v>
      </c>
      <c r="BV63" s="49">
        <f t="shared" si="17"/>
        <v>2.3600000000000003</v>
      </c>
      <c r="BW63" s="49">
        <f t="shared" si="17"/>
        <v>0</v>
      </c>
      <c r="BX63" s="49">
        <f t="shared" si="17"/>
        <v>0</v>
      </c>
      <c r="BY63" s="49">
        <f t="shared" si="17"/>
        <v>2.8299999999999996</v>
      </c>
      <c r="BZ63" s="49">
        <f t="shared" si="17"/>
        <v>0.03</v>
      </c>
      <c r="CA63" s="49">
        <f t="shared" si="17"/>
        <v>0</v>
      </c>
      <c r="CB63" s="49">
        <f t="shared" si="17"/>
        <v>0</v>
      </c>
      <c r="CC63" s="49">
        <f t="shared" si="17"/>
        <v>0</v>
      </c>
      <c r="CD63" s="49">
        <f t="shared" si="17"/>
        <v>0</v>
      </c>
      <c r="CE63" s="49">
        <f t="shared" si="17"/>
        <v>527.66000000000008</v>
      </c>
      <c r="CF63" s="49">
        <f t="shared" si="17"/>
        <v>367.52000000000004</v>
      </c>
      <c r="CG63" s="49">
        <f t="shared" si="17"/>
        <v>0</v>
      </c>
      <c r="CH63" s="49">
        <f t="shared" si="17"/>
        <v>7.1000000000000005</v>
      </c>
      <c r="CI63" s="49">
        <f t="shared" si="17"/>
        <v>5.6</v>
      </c>
    </row>
    <row r="64" spans="1:87" x14ac:dyDescent="0.25">
      <c r="A64" s="55"/>
      <c r="B64" s="14" t="s">
        <v>246</v>
      </c>
      <c r="C64" s="62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</row>
    <row r="65" spans="1:87" s="45" customFormat="1" x14ac:dyDescent="0.25">
      <c r="A65" s="54" t="str">
        <f>"297"</f>
        <v>297</v>
      </c>
      <c r="B65" s="47" t="s">
        <v>101</v>
      </c>
      <c r="C65" s="65">
        <v>130</v>
      </c>
      <c r="D65" s="54">
        <v>110</v>
      </c>
      <c r="E65" s="54">
        <v>3.9129999999999998</v>
      </c>
      <c r="F65" s="54">
        <v>3.3109999999999999</v>
      </c>
      <c r="G65" s="54">
        <v>4.58</v>
      </c>
      <c r="H65" s="54">
        <v>3.87</v>
      </c>
      <c r="I65" s="54">
        <v>4.7320000000000002</v>
      </c>
      <c r="J65" s="54">
        <v>4</v>
      </c>
      <c r="K65" s="54">
        <v>74.81</v>
      </c>
      <c r="L65" s="54">
        <v>63.298000000000002</v>
      </c>
      <c r="M65" s="54">
        <v>0</v>
      </c>
      <c r="N65" s="54">
        <v>0</v>
      </c>
      <c r="O65" s="54">
        <v>0</v>
      </c>
      <c r="P65" s="54">
        <v>0</v>
      </c>
      <c r="Q65" s="54">
        <v>3.64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10.56</v>
      </c>
      <c r="AA65" s="54">
        <v>3.05</v>
      </c>
      <c r="AB65" s="54">
        <v>0</v>
      </c>
      <c r="AC65" s="54">
        <v>0.52</v>
      </c>
      <c r="AD65" s="54">
        <v>0</v>
      </c>
      <c r="AE65" s="54">
        <v>0</v>
      </c>
      <c r="AF65" s="54">
        <v>0</v>
      </c>
      <c r="AG65" s="54">
        <v>0</v>
      </c>
      <c r="AH65" s="54">
        <v>0.94</v>
      </c>
      <c r="AI65" s="54">
        <v>5.76</v>
      </c>
      <c r="AJ65" s="54">
        <v>0</v>
      </c>
      <c r="AK65" s="54">
        <v>0</v>
      </c>
      <c r="AL65" s="54">
        <v>0.12</v>
      </c>
      <c r="AM65" s="46">
        <v>0</v>
      </c>
      <c r="AN65" s="46">
        <v>0</v>
      </c>
      <c r="AO65" s="46">
        <v>0</v>
      </c>
      <c r="AP65" s="46">
        <v>0</v>
      </c>
      <c r="AQ65" s="46">
        <v>0</v>
      </c>
      <c r="AR65" s="46">
        <v>0</v>
      </c>
      <c r="AS65" s="46">
        <v>0</v>
      </c>
      <c r="AT65" s="46">
        <v>0</v>
      </c>
      <c r="AU65" s="46">
        <v>0</v>
      </c>
      <c r="AV65" s="46">
        <v>0</v>
      </c>
      <c r="AW65" s="46">
        <v>0</v>
      </c>
      <c r="AX65" s="46">
        <v>0</v>
      </c>
      <c r="AY65" s="46">
        <v>0</v>
      </c>
      <c r="AZ65" s="46">
        <v>0</v>
      </c>
      <c r="BA65" s="46">
        <v>0</v>
      </c>
      <c r="BB65" s="46">
        <v>0</v>
      </c>
      <c r="BC65" s="46">
        <v>0</v>
      </c>
      <c r="BD65" s="46">
        <v>0</v>
      </c>
      <c r="BE65" s="46">
        <v>0</v>
      </c>
      <c r="BF65" s="46">
        <v>0</v>
      </c>
      <c r="BG65" s="46">
        <v>0</v>
      </c>
      <c r="BH65" s="46">
        <v>0</v>
      </c>
      <c r="BI65" s="46">
        <v>0</v>
      </c>
      <c r="BJ65" s="46">
        <v>0</v>
      </c>
      <c r="BK65" s="46">
        <v>0</v>
      </c>
      <c r="BL65" s="46">
        <v>0</v>
      </c>
      <c r="BM65" s="46">
        <v>0</v>
      </c>
      <c r="BN65" s="46">
        <v>0</v>
      </c>
      <c r="BO65" s="46">
        <v>0</v>
      </c>
      <c r="BP65" s="46">
        <v>0</v>
      </c>
      <c r="BQ65" s="46">
        <v>0</v>
      </c>
      <c r="BR65" s="46">
        <v>0</v>
      </c>
      <c r="BS65" s="46">
        <v>0</v>
      </c>
      <c r="BT65" s="46">
        <v>0</v>
      </c>
      <c r="BU65" s="46">
        <v>0</v>
      </c>
      <c r="BV65" s="46">
        <v>0</v>
      </c>
      <c r="BW65" s="46">
        <v>0</v>
      </c>
      <c r="BX65" s="46">
        <v>0</v>
      </c>
      <c r="BY65" s="46">
        <v>0</v>
      </c>
      <c r="BZ65" s="46">
        <v>0</v>
      </c>
      <c r="CA65" s="46">
        <v>0</v>
      </c>
      <c r="CB65" s="46">
        <v>0</v>
      </c>
      <c r="CC65" s="46">
        <v>0</v>
      </c>
      <c r="CD65" s="46">
        <v>0</v>
      </c>
      <c r="CE65" s="46">
        <v>0</v>
      </c>
      <c r="CF65" s="46">
        <v>0</v>
      </c>
      <c r="CG65" s="46"/>
      <c r="CH65" s="46">
        <v>0.13</v>
      </c>
      <c r="CI65" s="46">
        <v>0.11</v>
      </c>
    </row>
    <row r="66" spans="1:87" s="17" customFormat="1" x14ac:dyDescent="0.25">
      <c r="A66" s="54" t="s">
        <v>120</v>
      </c>
      <c r="B66" s="47" t="s">
        <v>102</v>
      </c>
      <c r="C66" s="65">
        <v>23</v>
      </c>
      <c r="D66" s="54" t="str">
        <f>"23"</f>
        <v>23</v>
      </c>
      <c r="E66" s="54">
        <v>1.73</v>
      </c>
      <c r="F66" s="54">
        <v>1.73</v>
      </c>
      <c r="G66" s="54">
        <v>2.25</v>
      </c>
      <c r="H66" s="54">
        <v>2.25</v>
      </c>
      <c r="I66" s="54">
        <v>17.64</v>
      </c>
      <c r="J66" s="54">
        <v>17.64</v>
      </c>
      <c r="K66" s="54">
        <v>97.119799999999998</v>
      </c>
      <c r="L66" s="54">
        <v>97.119799999999998</v>
      </c>
      <c r="M66" s="54">
        <v>0.48</v>
      </c>
      <c r="N66" s="54">
        <v>0</v>
      </c>
      <c r="O66" s="54">
        <v>0</v>
      </c>
      <c r="P66" s="54">
        <v>0</v>
      </c>
      <c r="Q66" s="54">
        <v>5.43</v>
      </c>
      <c r="R66" s="54">
        <v>11.68</v>
      </c>
      <c r="S66" s="54">
        <v>0.53</v>
      </c>
      <c r="T66" s="54">
        <v>0</v>
      </c>
      <c r="U66" s="54">
        <v>0</v>
      </c>
      <c r="V66" s="54">
        <v>0.12</v>
      </c>
      <c r="W66" s="54">
        <v>0.23</v>
      </c>
      <c r="X66" s="54">
        <v>75.900000000000006</v>
      </c>
      <c r="Y66" s="54">
        <v>25.3</v>
      </c>
      <c r="Z66" s="54">
        <v>6.67</v>
      </c>
      <c r="AA66" s="54">
        <v>4.5999999999999996</v>
      </c>
      <c r="AB66" s="54">
        <v>20.7</v>
      </c>
      <c r="AC66" s="54">
        <v>0.48</v>
      </c>
      <c r="AD66" s="54">
        <v>2.2999999999999998</v>
      </c>
      <c r="AE66" s="54">
        <v>1.84</v>
      </c>
      <c r="AF66" s="54">
        <v>2.5299999999999998</v>
      </c>
      <c r="AG66" s="54">
        <v>0.81</v>
      </c>
      <c r="AH66" s="54">
        <v>0.02</v>
      </c>
      <c r="AI66" s="54">
        <v>0.01</v>
      </c>
      <c r="AJ66" s="54">
        <v>0.16</v>
      </c>
      <c r="AK66" s="54">
        <v>0.44</v>
      </c>
      <c r="AL66" s="54">
        <v>0</v>
      </c>
      <c r="AM66" s="46">
        <v>0</v>
      </c>
      <c r="AN66" s="46">
        <v>286.81</v>
      </c>
      <c r="AO66" s="46">
        <v>212.98</v>
      </c>
      <c r="AP66" s="46">
        <v>366.62</v>
      </c>
      <c r="AQ66" s="46">
        <v>329.59</v>
      </c>
      <c r="AR66" s="46">
        <v>100.74</v>
      </c>
      <c r="AS66" s="46">
        <v>186.76</v>
      </c>
      <c r="AT66" s="46">
        <v>54.74</v>
      </c>
      <c r="AU66" s="46">
        <v>213.44</v>
      </c>
      <c r="AV66" s="46">
        <v>0</v>
      </c>
      <c r="AW66" s="46">
        <v>0</v>
      </c>
      <c r="AX66" s="46">
        <v>0</v>
      </c>
      <c r="AY66" s="46">
        <v>100.97</v>
      </c>
      <c r="AZ66" s="46">
        <v>0</v>
      </c>
      <c r="BA66" s="46">
        <v>0</v>
      </c>
      <c r="BB66" s="46">
        <v>0</v>
      </c>
      <c r="BC66" s="46">
        <v>0</v>
      </c>
      <c r="BD66" s="46">
        <v>0</v>
      </c>
      <c r="BE66" s="46">
        <v>0</v>
      </c>
      <c r="BF66" s="46">
        <v>0</v>
      </c>
      <c r="BG66" s="46">
        <v>0</v>
      </c>
      <c r="BH66" s="46">
        <v>0</v>
      </c>
      <c r="BI66" s="46">
        <v>0</v>
      </c>
      <c r="BJ66" s="46">
        <v>0</v>
      </c>
      <c r="BK66" s="46">
        <v>0</v>
      </c>
      <c r="BL66" s="46">
        <v>0</v>
      </c>
      <c r="BM66" s="46">
        <v>0</v>
      </c>
      <c r="BN66" s="46">
        <v>0</v>
      </c>
      <c r="BO66" s="46">
        <v>0</v>
      </c>
      <c r="BP66" s="46">
        <v>0</v>
      </c>
      <c r="BQ66" s="46">
        <v>0</v>
      </c>
      <c r="BR66" s="46">
        <v>0</v>
      </c>
      <c r="BS66" s="46">
        <v>0</v>
      </c>
      <c r="BT66" s="46">
        <v>0</v>
      </c>
      <c r="BU66" s="46">
        <v>0</v>
      </c>
      <c r="BV66" s="46">
        <v>0</v>
      </c>
      <c r="BW66" s="46">
        <v>0</v>
      </c>
      <c r="BX66" s="46">
        <v>0</v>
      </c>
      <c r="BY66" s="46">
        <v>0</v>
      </c>
      <c r="BZ66" s="46">
        <v>0</v>
      </c>
      <c r="CA66" s="46">
        <v>0</v>
      </c>
      <c r="CB66" s="46">
        <v>0</v>
      </c>
      <c r="CC66" s="46">
        <v>0</v>
      </c>
      <c r="CD66" s="46">
        <v>0</v>
      </c>
      <c r="CE66" s="46">
        <v>1.04</v>
      </c>
      <c r="CF66" s="46">
        <v>2.61</v>
      </c>
      <c r="CG66" s="46"/>
      <c r="CH66" s="46">
        <v>0</v>
      </c>
      <c r="CI66" s="46">
        <v>0</v>
      </c>
    </row>
    <row r="67" spans="1:87" s="19" customFormat="1" x14ac:dyDescent="0.25">
      <c r="A67" s="49"/>
      <c r="B67" s="18" t="s">
        <v>98</v>
      </c>
      <c r="C67" s="66">
        <v>153</v>
      </c>
      <c r="D67" s="49">
        <v>133</v>
      </c>
      <c r="E67" s="49">
        <f>SUM(E65:E66)</f>
        <v>5.6429999999999998</v>
      </c>
      <c r="F67" s="49">
        <f t="shared" ref="F67:BQ67" si="18">SUM(F65:F66)</f>
        <v>5.0410000000000004</v>
      </c>
      <c r="G67" s="49">
        <f t="shared" si="18"/>
        <v>6.83</v>
      </c>
      <c r="H67" s="49">
        <f t="shared" si="18"/>
        <v>6.12</v>
      </c>
      <c r="I67" s="49">
        <f t="shared" si="18"/>
        <v>22.372</v>
      </c>
      <c r="J67" s="49">
        <f t="shared" si="18"/>
        <v>21.64</v>
      </c>
      <c r="K67" s="49">
        <f t="shared" si="18"/>
        <v>171.9298</v>
      </c>
      <c r="L67" s="49">
        <f t="shared" si="18"/>
        <v>160.4178</v>
      </c>
      <c r="M67" s="49">
        <f t="shared" si="18"/>
        <v>0.48</v>
      </c>
      <c r="N67" s="49">
        <f t="shared" si="18"/>
        <v>0</v>
      </c>
      <c r="O67" s="49">
        <f t="shared" si="18"/>
        <v>0</v>
      </c>
      <c r="P67" s="49">
        <f t="shared" si="18"/>
        <v>0</v>
      </c>
      <c r="Q67" s="49">
        <f t="shared" si="18"/>
        <v>9.07</v>
      </c>
      <c r="R67" s="49">
        <f t="shared" si="18"/>
        <v>11.68</v>
      </c>
      <c r="S67" s="49">
        <f t="shared" si="18"/>
        <v>0.53</v>
      </c>
      <c r="T67" s="49">
        <f t="shared" si="18"/>
        <v>0</v>
      </c>
      <c r="U67" s="49">
        <f t="shared" si="18"/>
        <v>0</v>
      </c>
      <c r="V67" s="49">
        <f t="shared" si="18"/>
        <v>0.12</v>
      </c>
      <c r="W67" s="49">
        <f t="shared" si="18"/>
        <v>0.23</v>
      </c>
      <c r="X67" s="49">
        <f t="shared" si="18"/>
        <v>75.900000000000006</v>
      </c>
      <c r="Y67" s="49">
        <f t="shared" si="18"/>
        <v>25.3</v>
      </c>
      <c r="Z67" s="49">
        <f t="shared" si="18"/>
        <v>17.23</v>
      </c>
      <c r="AA67" s="49">
        <f t="shared" si="18"/>
        <v>7.6499999999999995</v>
      </c>
      <c r="AB67" s="49">
        <f t="shared" si="18"/>
        <v>20.7</v>
      </c>
      <c r="AC67" s="49">
        <f t="shared" si="18"/>
        <v>1</v>
      </c>
      <c r="AD67" s="49">
        <f t="shared" si="18"/>
        <v>2.2999999999999998</v>
      </c>
      <c r="AE67" s="49">
        <f t="shared" si="18"/>
        <v>1.84</v>
      </c>
      <c r="AF67" s="49">
        <f t="shared" si="18"/>
        <v>2.5299999999999998</v>
      </c>
      <c r="AG67" s="49">
        <f t="shared" si="18"/>
        <v>0.81</v>
      </c>
      <c r="AH67" s="49">
        <f t="shared" si="18"/>
        <v>0.96</v>
      </c>
      <c r="AI67" s="49">
        <f t="shared" si="18"/>
        <v>5.77</v>
      </c>
      <c r="AJ67" s="49">
        <f t="shared" si="18"/>
        <v>0.16</v>
      </c>
      <c r="AK67" s="49">
        <f t="shared" si="18"/>
        <v>0.44</v>
      </c>
      <c r="AL67" s="49">
        <f t="shared" si="18"/>
        <v>0.12</v>
      </c>
      <c r="AM67" s="49">
        <f t="shared" si="18"/>
        <v>0</v>
      </c>
      <c r="AN67" s="49">
        <f t="shared" si="18"/>
        <v>286.81</v>
      </c>
      <c r="AO67" s="49">
        <f t="shared" si="18"/>
        <v>212.98</v>
      </c>
      <c r="AP67" s="49">
        <f t="shared" si="18"/>
        <v>366.62</v>
      </c>
      <c r="AQ67" s="49">
        <f t="shared" si="18"/>
        <v>329.59</v>
      </c>
      <c r="AR67" s="49">
        <f t="shared" si="18"/>
        <v>100.74</v>
      </c>
      <c r="AS67" s="49">
        <f t="shared" si="18"/>
        <v>186.76</v>
      </c>
      <c r="AT67" s="49">
        <f t="shared" si="18"/>
        <v>54.74</v>
      </c>
      <c r="AU67" s="49">
        <f t="shared" si="18"/>
        <v>213.44</v>
      </c>
      <c r="AV67" s="49">
        <f t="shared" si="18"/>
        <v>0</v>
      </c>
      <c r="AW67" s="49">
        <f t="shared" si="18"/>
        <v>0</v>
      </c>
      <c r="AX67" s="49">
        <f t="shared" si="18"/>
        <v>0</v>
      </c>
      <c r="AY67" s="49">
        <f t="shared" si="18"/>
        <v>100.97</v>
      </c>
      <c r="AZ67" s="49">
        <f t="shared" si="18"/>
        <v>0</v>
      </c>
      <c r="BA67" s="49">
        <f t="shared" si="18"/>
        <v>0</v>
      </c>
      <c r="BB67" s="49">
        <f t="shared" si="18"/>
        <v>0</v>
      </c>
      <c r="BC67" s="49">
        <f t="shared" si="18"/>
        <v>0</v>
      </c>
      <c r="BD67" s="49">
        <f t="shared" si="18"/>
        <v>0</v>
      </c>
      <c r="BE67" s="49">
        <f t="shared" si="18"/>
        <v>0</v>
      </c>
      <c r="BF67" s="49">
        <f t="shared" si="18"/>
        <v>0</v>
      </c>
      <c r="BG67" s="49">
        <f t="shared" si="18"/>
        <v>0</v>
      </c>
      <c r="BH67" s="49">
        <f t="shared" si="18"/>
        <v>0</v>
      </c>
      <c r="BI67" s="49">
        <f t="shared" si="18"/>
        <v>0</v>
      </c>
      <c r="BJ67" s="49">
        <f t="shared" si="18"/>
        <v>0</v>
      </c>
      <c r="BK67" s="49">
        <f t="shared" si="18"/>
        <v>0</v>
      </c>
      <c r="BL67" s="49">
        <f t="shared" si="18"/>
        <v>0</v>
      </c>
      <c r="BM67" s="49">
        <f t="shared" si="18"/>
        <v>0</v>
      </c>
      <c r="BN67" s="49">
        <f t="shared" si="18"/>
        <v>0</v>
      </c>
      <c r="BO67" s="49">
        <f t="shared" si="18"/>
        <v>0</v>
      </c>
      <c r="BP67" s="49">
        <f t="shared" si="18"/>
        <v>0</v>
      </c>
      <c r="BQ67" s="49">
        <f t="shared" si="18"/>
        <v>0</v>
      </c>
      <c r="BR67" s="49">
        <f t="shared" ref="BR67:CI67" si="19">SUM(BR65:BR66)</f>
        <v>0</v>
      </c>
      <c r="BS67" s="49">
        <f t="shared" si="19"/>
        <v>0</v>
      </c>
      <c r="BT67" s="49">
        <f t="shared" si="19"/>
        <v>0</v>
      </c>
      <c r="BU67" s="49">
        <f t="shared" si="19"/>
        <v>0</v>
      </c>
      <c r="BV67" s="49">
        <f t="shared" si="19"/>
        <v>0</v>
      </c>
      <c r="BW67" s="49">
        <f t="shared" si="19"/>
        <v>0</v>
      </c>
      <c r="BX67" s="49">
        <f t="shared" si="19"/>
        <v>0</v>
      </c>
      <c r="BY67" s="49">
        <f t="shared" si="19"/>
        <v>0</v>
      </c>
      <c r="BZ67" s="49">
        <f t="shared" si="19"/>
        <v>0</v>
      </c>
      <c r="CA67" s="49">
        <f t="shared" si="19"/>
        <v>0</v>
      </c>
      <c r="CB67" s="49">
        <f t="shared" si="19"/>
        <v>0</v>
      </c>
      <c r="CC67" s="49">
        <f t="shared" si="19"/>
        <v>0</v>
      </c>
      <c r="CD67" s="49">
        <f t="shared" si="19"/>
        <v>0</v>
      </c>
      <c r="CE67" s="49">
        <f t="shared" si="19"/>
        <v>1.04</v>
      </c>
      <c r="CF67" s="49">
        <f t="shared" si="19"/>
        <v>2.61</v>
      </c>
      <c r="CG67" s="49">
        <f t="shared" si="19"/>
        <v>0</v>
      </c>
      <c r="CH67" s="49">
        <f t="shared" si="19"/>
        <v>0.13</v>
      </c>
      <c r="CI67" s="49">
        <f t="shared" si="19"/>
        <v>0.11</v>
      </c>
    </row>
    <row r="68" spans="1:87" s="19" customFormat="1" x14ac:dyDescent="0.25">
      <c r="A68" s="55"/>
      <c r="B68" s="14" t="s">
        <v>247</v>
      </c>
      <c r="C68" s="62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</row>
    <row r="69" spans="1:87" s="19" customFormat="1" x14ac:dyDescent="0.25">
      <c r="A69" s="54" t="s">
        <v>258</v>
      </c>
      <c r="B69" s="47" t="s">
        <v>100</v>
      </c>
      <c r="C69" s="65">
        <v>70</v>
      </c>
      <c r="D69" s="54" t="str">
        <f>"70"</f>
        <v>70</v>
      </c>
      <c r="E69" s="54">
        <v>0.63</v>
      </c>
      <c r="F69" s="54">
        <v>0.63</v>
      </c>
      <c r="G69" s="54">
        <v>0.14000000000000001</v>
      </c>
      <c r="H69" s="54">
        <v>0.14000000000000001</v>
      </c>
      <c r="I69" s="54">
        <v>7.21</v>
      </c>
      <c r="J69" s="54">
        <v>7.21</v>
      </c>
      <c r="K69" s="54">
        <v>31.135999999999999</v>
      </c>
      <c r="L69" s="54">
        <v>31.135999999999996</v>
      </c>
      <c r="M69" s="54">
        <v>0</v>
      </c>
      <c r="N69" s="54">
        <v>0</v>
      </c>
      <c r="O69" s="54">
        <v>0</v>
      </c>
      <c r="P69" s="54">
        <v>0</v>
      </c>
      <c r="Q69" s="54">
        <v>5.67</v>
      </c>
      <c r="R69" s="54">
        <v>0</v>
      </c>
      <c r="S69" s="54">
        <v>1.54</v>
      </c>
      <c r="T69" s="54">
        <v>0</v>
      </c>
      <c r="U69" s="54">
        <v>0</v>
      </c>
      <c r="V69" s="54">
        <v>0.91</v>
      </c>
      <c r="W69" s="54">
        <v>0.35</v>
      </c>
      <c r="X69" s="54">
        <v>9.1</v>
      </c>
      <c r="Y69" s="54">
        <v>137.9</v>
      </c>
      <c r="Z69" s="54">
        <v>23.8</v>
      </c>
      <c r="AA69" s="54">
        <v>9.1</v>
      </c>
      <c r="AB69" s="54">
        <v>16.100000000000001</v>
      </c>
      <c r="AC69" s="54">
        <v>0.21</v>
      </c>
      <c r="AD69" s="54">
        <v>0</v>
      </c>
      <c r="AE69" s="54">
        <v>35</v>
      </c>
      <c r="AF69" s="54">
        <v>5.6</v>
      </c>
      <c r="AG69" s="54">
        <v>0.14000000000000001</v>
      </c>
      <c r="AH69" s="54">
        <v>0.03</v>
      </c>
      <c r="AI69" s="54">
        <v>0.02</v>
      </c>
      <c r="AJ69" s="54">
        <v>0.14000000000000001</v>
      </c>
      <c r="AK69" s="54">
        <v>0.21</v>
      </c>
      <c r="AL69" s="54">
        <v>42</v>
      </c>
      <c r="AM69" s="46">
        <v>0</v>
      </c>
      <c r="AN69" s="46">
        <v>24.5</v>
      </c>
      <c r="AO69" s="46">
        <v>18.899999999999999</v>
      </c>
      <c r="AP69" s="46">
        <v>14</v>
      </c>
      <c r="AQ69" s="46">
        <v>25.2</v>
      </c>
      <c r="AR69" s="46">
        <v>9.1</v>
      </c>
      <c r="AS69" s="46">
        <v>9.1</v>
      </c>
      <c r="AT69" s="46">
        <v>4.2</v>
      </c>
      <c r="AU69" s="46">
        <v>18.899999999999999</v>
      </c>
      <c r="AV69" s="46">
        <v>30.1</v>
      </c>
      <c r="AW69" s="46">
        <v>39.200000000000003</v>
      </c>
      <c r="AX69" s="46">
        <v>69.3</v>
      </c>
      <c r="AY69" s="46">
        <v>10.5</v>
      </c>
      <c r="AZ69" s="46">
        <v>57.4</v>
      </c>
      <c r="BA69" s="46">
        <v>57.4</v>
      </c>
      <c r="BB69" s="46">
        <v>0</v>
      </c>
      <c r="BC69" s="46">
        <v>28</v>
      </c>
      <c r="BD69" s="46">
        <v>19.600000000000001</v>
      </c>
      <c r="BE69" s="46">
        <v>9.8000000000000007</v>
      </c>
      <c r="BF69" s="46">
        <v>6.3</v>
      </c>
      <c r="BG69" s="46">
        <v>0</v>
      </c>
      <c r="BH69" s="46">
        <v>0</v>
      </c>
      <c r="BI69" s="46">
        <v>0</v>
      </c>
      <c r="BJ69" s="46">
        <v>0</v>
      </c>
      <c r="BK69" s="46">
        <v>0</v>
      </c>
      <c r="BL69" s="46">
        <v>0</v>
      </c>
      <c r="BM69" s="46">
        <v>0</v>
      </c>
      <c r="BN69" s="46">
        <v>0</v>
      </c>
      <c r="BO69" s="46">
        <v>0</v>
      </c>
      <c r="BP69" s="46">
        <v>0</v>
      </c>
      <c r="BQ69" s="46">
        <v>0</v>
      </c>
      <c r="BR69" s="46">
        <v>0</v>
      </c>
      <c r="BS69" s="46">
        <v>0</v>
      </c>
      <c r="BT69" s="46">
        <v>0</v>
      </c>
      <c r="BU69" s="46">
        <v>0</v>
      </c>
      <c r="BV69" s="46">
        <v>0</v>
      </c>
      <c r="BW69" s="46">
        <v>0</v>
      </c>
      <c r="BX69" s="46">
        <v>0</v>
      </c>
      <c r="BY69" s="46">
        <v>0</v>
      </c>
      <c r="BZ69" s="46">
        <v>0</v>
      </c>
      <c r="CA69" s="46">
        <v>0</v>
      </c>
      <c r="CB69" s="46">
        <v>0</v>
      </c>
      <c r="CC69" s="46">
        <v>0</v>
      </c>
      <c r="CD69" s="46">
        <v>0</v>
      </c>
      <c r="CE69" s="46">
        <v>60.76</v>
      </c>
      <c r="CF69" s="46">
        <v>5.83</v>
      </c>
      <c r="CG69" s="46"/>
      <c r="CH69" s="46">
        <v>42</v>
      </c>
      <c r="CI69" s="46">
        <v>42</v>
      </c>
    </row>
    <row r="70" spans="1:87" s="19" customFormat="1" ht="31.5" x14ac:dyDescent="0.25">
      <c r="A70" s="37" t="s">
        <v>142</v>
      </c>
      <c r="B70" s="48" t="s">
        <v>143</v>
      </c>
      <c r="C70" s="57" t="s">
        <v>232</v>
      </c>
      <c r="D70" s="37" t="str">
        <f>"105/20"</f>
        <v>105/20</v>
      </c>
      <c r="E70" s="37">
        <v>20.38</v>
      </c>
      <c r="F70" s="37">
        <v>16.7</v>
      </c>
      <c r="G70" s="37">
        <v>14.58</v>
      </c>
      <c r="H70" s="37">
        <v>12</v>
      </c>
      <c r="I70" s="37">
        <v>27.27</v>
      </c>
      <c r="J70" s="37">
        <v>23.6</v>
      </c>
      <c r="K70" s="37">
        <v>321.5</v>
      </c>
      <c r="L70" s="37">
        <v>270</v>
      </c>
      <c r="M70" s="37">
        <v>1045.72</v>
      </c>
      <c r="N70" s="37">
        <v>1.37</v>
      </c>
      <c r="O70" s="37">
        <v>0</v>
      </c>
      <c r="P70" s="37">
        <v>0</v>
      </c>
      <c r="Q70" s="37">
        <v>9201.74</v>
      </c>
      <c r="R70" s="37">
        <v>4.54</v>
      </c>
      <c r="S70" s="37">
        <v>0.23</v>
      </c>
      <c r="T70" s="37">
        <v>0</v>
      </c>
      <c r="U70" s="37">
        <v>0</v>
      </c>
      <c r="V70" s="37">
        <v>81</v>
      </c>
      <c r="W70" s="37">
        <v>361.32</v>
      </c>
      <c r="X70" s="37">
        <v>26158.31</v>
      </c>
      <c r="Y70" s="37">
        <v>56655.82</v>
      </c>
      <c r="Z70" s="37">
        <v>47687.8</v>
      </c>
      <c r="AA70" s="37">
        <v>5166.79</v>
      </c>
      <c r="AB70" s="37">
        <v>33336.97</v>
      </c>
      <c r="AC70" s="37">
        <v>30.9</v>
      </c>
      <c r="AD70" s="37">
        <v>3070.18</v>
      </c>
      <c r="AE70" s="37">
        <v>3867.55</v>
      </c>
      <c r="AF70" s="37">
        <v>9482.7900000000009</v>
      </c>
      <c r="AG70" s="37">
        <v>41.28</v>
      </c>
      <c r="AH70" s="37">
        <v>6.26</v>
      </c>
      <c r="AI70" s="37">
        <v>48.87</v>
      </c>
      <c r="AJ70" s="37">
        <v>25.95</v>
      </c>
      <c r="AK70" s="37">
        <v>363.72</v>
      </c>
      <c r="AL70" s="37">
        <v>32.24</v>
      </c>
      <c r="AM70" s="42">
        <v>0</v>
      </c>
      <c r="AN70" s="42">
        <v>80877.98</v>
      </c>
      <c r="AO70" s="42">
        <v>74543.509999999995</v>
      </c>
      <c r="AP70" s="42">
        <v>96342.29</v>
      </c>
      <c r="AQ70" s="42">
        <v>96438.97</v>
      </c>
      <c r="AR70" s="42">
        <v>29542.62</v>
      </c>
      <c r="AS70" s="42">
        <v>54364.29</v>
      </c>
      <c r="AT70" s="42">
        <v>16993.419999999998</v>
      </c>
      <c r="AU70" s="42">
        <v>57286.27</v>
      </c>
      <c r="AV70" s="42">
        <v>41906.910000000003</v>
      </c>
      <c r="AW70" s="42">
        <v>42619.66</v>
      </c>
      <c r="AX70" s="42">
        <v>93984.92</v>
      </c>
      <c r="AY70" s="42">
        <v>30474.76</v>
      </c>
      <c r="AZ70" s="42">
        <v>24898.49</v>
      </c>
      <c r="BA70" s="42">
        <v>281859.67</v>
      </c>
      <c r="BB70" s="42">
        <v>1.38</v>
      </c>
      <c r="BC70" s="42">
        <v>138028.25</v>
      </c>
      <c r="BD70" s="42">
        <v>74077.8</v>
      </c>
      <c r="BE70" s="42">
        <v>60508.39</v>
      </c>
      <c r="BF70" s="42">
        <v>12316.09</v>
      </c>
      <c r="BG70" s="42">
        <v>0</v>
      </c>
      <c r="BH70" s="42">
        <v>0</v>
      </c>
      <c r="BI70" s="42">
        <v>0</v>
      </c>
      <c r="BJ70" s="42">
        <v>0</v>
      </c>
      <c r="BK70" s="42">
        <v>0</v>
      </c>
      <c r="BL70" s="42">
        <v>0</v>
      </c>
      <c r="BM70" s="42">
        <v>0</v>
      </c>
      <c r="BN70" s="42">
        <v>0.13</v>
      </c>
      <c r="BO70" s="42">
        <v>0</v>
      </c>
      <c r="BP70" s="42">
        <v>0.08</v>
      </c>
      <c r="BQ70" s="42">
        <v>0.01</v>
      </c>
      <c r="BR70" s="42">
        <v>0.01</v>
      </c>
      <c r="BS70" s="42">
        <v>0</v>
      </c>
      <c r="BT70" s="42">
        <v>0</v>
      </c>
      <c r="BU70" s="42">
        <v>0</v>
      </c>
      <c r="BV70" s="42">
        <v>383</v>
      </c>
      <c r="BW70" s="42">
        <v>0</v>
      </c>
      <c r="BX70" s="42">
        <v>0</v>
      </c>
      <c r="BY70" s="42">
        <v>37.28</v>
      </c>
      <c r="BZ70" s="42">
        <v>9.3000000000000007</v>
      </c>
      <c r="CA70" s="42">
        <v>12.39</v>
      </c>
      <c r="CB70" s="42">
        <v>0</v>
      </c>
      <c r="CC70" s="42">
        <v>0</v>
      </c>
      <c r="CD70" s="42">
        <v>0</v>
      </c>
      <c r="CE70" s="42">
        <v>5400.8</v>
      </c>
      <c r="CF70" s="42">
        <v>3714.77</v>
      </c>
      <c r="CG70" s="42"/>
      <c r="CH70" s="42">
        <v>0.3</v>
      </c>
      <c r="CI70" s="42">
        <v>0.3</v>
      </c>
    </row>
    <row r="71" spans="1:87" s="19" customFormat="1" x14ac:dyDescent="0.25">
      <c r="A71" s="37"/>
      <c r="B71" s="48" t="s">
        <v>144</v>
      </c>
      <c r="C71" s="64">
        <v>180</v>
      </c>
      <c r="D71" s="37" t="str">
        <f>"150"</f>
        <v>150</v>
      </c>
      <c r="E71" s="37">
        <v>0.24</v>
      </c>
      <c r="F71" s="37">
        <v>0.2</v>
      </c>
      <c r="G71" s="37">
        <v>0.05</v>
      </c>
      <c r="H71" s="37">
        <v>0.04</v>
      </c>
      <c r="I71" s="37">
        <v>9.43</v>
      </c>
      <c r="J71" s="37">
        <v>7.86</v>
      </c>
      <c r="K71" s="37">
        <v>37.930999999999997</v>
      </c>
      <c r="L71" s="37">
        <v>31.608750000000001</v>
      </c>
      <c r="M71" s="37">
        <v>0</v>
      </c>
      <c r="N71" s="37">
        <v>0</v>
      </c>
      <c r="O71" s="37">
        <v>0</v>
      </c>
      <c r="P71" s="37">
        <v>0</v>
      </c>
      <c r="Q71" s="37">
        <v>7.67</v>
      </c>
      <c r="R71" s="37">
        <v>0</v>
      </c>
      <c r="S71" s="37">
        <v>0.19</v>
      </c>
      <c r="T71" s="37">
        <v>0</v>
      </c>
      <c r="U71" s="37">
        <v>0</v>
      </c>
      <c r="V71" s="37">
        <v>0.3</v>
      </c>
      <c r="W71" s="37">
        <v>0.08</v>
      </c>
      <c r="X71" s="37">
        <v>0.65</v>
      </c>
      <c r="Y71" s="37">
        <v>8.7799999999999994</v>
      </c>
      <c r="Z71" s="37">
        <v>2.33</v>
      </c>
      <c r="AA71" s="37">
        <v>0.63</v>
      </c>
      <c r="AB71" s="37">
        <v>1.1599999999999999</v>
      </c>
      <c r="AC71" s="37">
        <v>0.05</v>
      </c>
      <c r="AD71" s="37">
        <v>0</v>
      </c>
      <c r="AE71" s="37">
        <v>0.53</v>
      </c>
      <c r="AF71" s="37">
        <v>0.11</v>
      </c>
      <c r="AG71" s="37">
        <v>0.01</v>
      </c>
      <c r="AH71" s="37">
        <v>0</v>
      </c>
      <c r="AI71" s="37">
        <v>0</v>
      </c>
      <c r="AJ71" s="37">
        <v>0.01</v>
      </c>
      <c r="AK71" s="37">
        <v>0.01</v>
      </c>
      <c r="AL71" s="37">
        <v>2.1</v>
      </c>
      <c r="AM71" s="42">
        <v>0</v>
      </c>
      <c r="AN71" s="42">
        <v>0.74</v>
      </c>
      <c r="AO71" s="42">
        <v>0.84</v>
      </c>
      <c r="AP71" s="42">
        <v>0.68</v>
      </c>
      <c r="AQ71" s="42">
        <v>1.26</v>
      </c>
      <c r="AR71" s="42">
        <v>0.32</v>
      </c>
      <c r="AS71" s="42">
        <v>1.31</v>
      </c>
      <c r="AT71" s="42">
        <v>0</v>
      </c>
      <c r="AU71" s="42">
        <v>1.68</v>
      </c>
      <c r="AV71" s="42">
        <v>0</v>
      </c>
      <c r="AW71" s="42">
        <v>0</v>
      </c>
      <c r="AX71" s="42">
        <v>0</v>
      </c>
      <c r="AY71" s="42">
        <v>0.95</v>
      </c>
      <c r="AZ71" s="42">
        <v>0</v>
      </c>
      <c r="BA71" s="42">
        <v>0</v>
      </c>
      <c r="BB71" s="42">
        <v>0</v>
      </c>
      <c r="BC71" s="42">
        <v>0</v>
      </c>
      <c r="BD71" s="42">
        <v>0</v>
      </c>
      <c r="BE71" s="42">
        <v>0</v>
      </c>
      <c r="BF71" s="42">
        <v>0</v>
      </c>
      <c r="BG71" s="42">
        <v>0</v>
      </c>
      <c r="BH71" s="42">
        <v>0</v>
      </c>
      <c r="BI71" s="42">
        <v>0</v>
      </c>
      <c r="BJ71" s="42">
        <v>0</v>
      </c>
      <c r="BK71" s="42">
        <v>0</v>
      </c>
      <c r="BL71" s="42">
        <v>0</v>
      </c>
      <c r="BM71" s="42">
        <v>0</v>
      </c>
      <c r="BN71" s="42">
        <v>0</v>
      </c>
      <c r="BO71" s="42">
        <v>0</v>
      </c>
      <c r="BP71" s="42">
        <v>0</v>
      </c>
      <c r="BQ71" s="42">
        <v>0</v>
      </c>
      <c r="BR71" s="42">
        <v>0</v>
      </c>
      <c r="BS71" s="42">
        <v>0</v>
      </c>
      <c r="BT71" s="42">
        <v>0</v>
      </c>
      <c r="BU71" s="42">
        <v>0</v>
      </c>
      <c r="BV71" s="42">
        <v>0</v>
      </c>
      <c r="BW71" s="42">
        <v>0</v>
      </c>
      <c r="BX71" s="42">
        <v>0</v>
      </c>
      <c r="BY71" s="42">
        <v>0</v>
      </c>
      <c r="BZ71" s="42">
        <v>0</v>
      </c>
      <c r="CA71" s="42">
        <v>0</v>
      </c>
      <c r="CB71" s="42">
        <v>0</v>
      </c>
      <c r="CC71" s="42">
        <v>0</v>
      </c>
      <c r="CD71" s="42">
        <v>0</v>
      </c>
      <c r="CE71" s="42">
        <v>4.68</v>
      </c>
      <c r="CF71" s="42">
        <v>0.09</v>
      </c>
      <c r="CG71" s="42"/>
      <c r="CH71" s="42">
        <v>2.5</v>
      </c>
      <c r="CI71" s="42">
        <v>2.1</v>
      </c>
    </row>
    <row r="72" spans="1:87" s="19" customFormat="1" x14ac:dyDescent="0.25">
      <c r="A72" s="54" t="s">
        <v>120</v>
      </c>
      <c r="B72" s="47" t="s">
        <v>97</v>
      </c>
      <c r="C72" s="65">
        <v>30</v>
      </c>
      <c r="D72" s="54" t="str">
        <f>"30"</f>
        <v>30</v>
      </c>
      <c r="E72" s="54">
        <v>1.98</v>
      </c>
      <c r="F72" s="54">
        <v>1.98</v>
      </c>
      <c r="G72" s="54">
        <v>0.2</v>
      </c>
      <c r="H72" s="54">
        <v>0.2</v>
      </c>
      <c r="I72" s="54">
        <v>14.07</v>
      </c>
      <c r="J72" s="54">
        <v>14.07</v>
      </c>
      <c r="K72" s="54">
        <v>67.170299999999997</v>
      </c>
      <c r="L72" s="54">
        <v>67.170299999999997</v>
      </c>
      <c r="M72" s="54">
        <v>0</v>
      </c>
      <c r="N72" s="54">
        <v>0</v>
      </c>
      <c r="O72" s="54">
        <v>0</v>
      </c>
      <c r="P72" s="54">
        <v>0</v>
      </c>
      <c r="Q72" s="54">
        <v>0.33</v>
      </c>
      <c r="R72" s="54">
        <v>13.68</v>
      </c>
      <c r="S72" s="54">
        <v>0.06</v>
      </c>
      <c r="T72" s="54">
        <v>0</v>
      </c>
      <c r="U72" s="54">
        <v>0</v>
      </c>
      <c r="V72" s="54">
        <v>0</v>
      </c>
      <c r="W72" s="54">
        <v>0.54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0</v>
      </c>
      <c r="AG72" s="54">
        <v>0</v>
      </c>
      <c r="AH72" s="54">
        <v>0</v>
      </c>
      <c r="AI72" s="54">
        <v>0</v>
      </c>
      <c r="AJ72" s="54">
        <v>0</v>
      </c>
      <c r="AK72" s="54">
        <v>0</v>
      </c>
      <c r="AL72" s="54">
        <v>0</v>
      </c>
      <c r="AM72" s="46">
        <v>0</v>
      </c>
      <c r="AN72" s="46">
        <v>95.79</v>
      </c>
      <c r="AO72" s="46">
        <v>99.7</v>
      </c>
      <c r="AP72" s="46">
        <v>152.69</v>
      </c>
      <c r="AQ72" s="46">
        <v>50.63</v>
      </c>
      <c r="AR72" s="46">
        <v>30.02</v>
      </c>
      <c r="AS72" s="46">
        <v>60.03</v>
      </c>
      <c r="AT72" s="46">
        <v>22.71</v>
      </c>
      <c r="AU72" s="46">
        <v>108.58</v>
      </c>
      <c r="AV72" s="46">
        <v>67.34</v>
      </c>
      <c r="AW72" s="46">
        <v>93.96</v>
      </c>
      <c r="AX72" s="46">
        <v>77.52</v>
      </c>
      <c r="AY72" s="46">
        <v>40.72</v>
      </c>
      <c r="AZ72" s="46">
        <v>72.040000000000006</v>
      </c>
      <c r="BA72" s="46">
        <v>602.39</v>
      </c>
      <c r="BB72" s="46">
        <v>0</v>
      </c>
      <c r="BC72" s="46">
        <v>196.27</v>
      </c>
      <c r="BD72" s="46">
        <v>85.35</v>
      </c>
      <c r="BE72" s="46">
        <v>56.64</v>
      </c>
      <c r="BF72" s="46">
        <v>44.89</v>
      </c>
      <c r="BG72" s="46">
        <v>0</v>
      </c>
      <c r="BH72" s="46">
        <v>0</v>
      </c>
      <c r="BI72" s="46">
        <v>0</v>
      </c>
      <c r="BJ72" s="46">
        <v>0</v>
      </c>
      <c r="BK72" s="46">
        <v>0</v>
      </c>
      <c r="BL72" s="46">
        <v>0</v>
      </c>
      <c r="BM72" s="46">
        <v>0</v>
      </c>
      <c r="BN72" s="46">
        <v>0.02</v>
      </c>
      <c r="BO72" s="46">
        <v>0</v>
      </c>
      <c r="BP72" s="46">
        <v>0</v>
      </c>
      <c r="BQ72" s="46">
        <v>0</v>
      </c>
      <c r="BR72" s="46">
        <v>0</v>
      </c>
      <c r="BS72" s="46">
        <v>0</v>
      </c>
      <c r="BT72" s="46">
        <v>0</v>
      </c>
      <c r="BU72" s="46">
        <v>0</v>
      </c>
      <c r="BV72" s="46">
        <v>0.02</v>
      </c>
      <c r="BW72" s="46">
        <v>0</v>
      </c>
      <c r="BX72" s="46">
        <v>0</v>
      </c>
      <c r="BY72" s="46">
        <v>0.08</v>
      </c>
      <c r="BZ72" s="46">
        <v>0</v>
      </c>
      <c r="CA72" s="46">
        <v>0</v>
      </c>
      <c r="CB72" s="46">
        <v>0</v>
      </c>
      <c r="CC72" s="46">
        <v>0</v>
      </c>
      <c r="CD72" s="46">
        <v>0</v>
      </c>
      <c r="CE72" s="46">
        <v>11.73</v>
      </c>
      <c r="CF72" s="46">
        <v>0</v>
      </c>
      <c r="CG72" s="46"/>
      <c r="CH72" s="46">
        <v>0</v>
      </c>
      <c r="CI72" s="46">
        <v>0</v>
      </c>
    </row>
    <row r="73" spans="1:87" s="19" customFormat="1" x14ac:dyDescent="0.25">
      <c r="A73" s="49"/>
      <c r="B73" s="18" t="s">
        <v>248</v>
      </c>
      <c r="C73" s="66">
        <v>430</v>
      </c>
      <c r="D73" s="49">
        <v>375</v>
      </c>
      <c r="E73" s="49">
        <f>SUM(E69:E72)</f>
        <v>23.229999999999997</v>
      </c>
      <c r="F73" s="49">
        <f t="shared" ref="F73:BQ73" si="20">SUM(F69:F72)</f>
        <v>19.509999999999998</v>
      </c>
      <c r="G73" s="49">
        <f t="shared" si="20"/>
        <v>14.97</v>
      </c>
      <c r="H73" s="49">
        <f t="shared" si="20"/>
        <v>12.379999999999999</v>
      </c>
      <c r="I73" s="49">
        <f t="shared" si="20"/>
        <v>57.98</v>
      </c>
      <c r="J73" s="49">
        <f t="shared" si="20"/>
        <v>52.74</v>
      </c>
      <c r="K73" s="49">
        <f t="shared" si="20"/>
        <v>457.7373</v>
      </c>
      <c r="L73" s="49">
        <f t="shared" si="20"/>
        <v>399.91504999999995</v>
      </c>
      <c r="M73" s="49">
        <f t="shared" si="20"/>
        <v>1045.72</v>
      </c>
      <c r="N73" s="49">
        <f t="shared" si="20"/>
        <v>1.37</v>
      </c>
      <c r="O73" s="49">
        <f t="shared" si="20"/>
        <v>0</v>
      </c>
      <c r="P73" s="49">
        <f t="shared" si="20"/>
        <v>0</v>
      </c>
      <c r="Q73" s="49">
        <f t="shared" si="20"/>
        <v>9215.41</v>
      </c>
      <c r="R73" s="49">
        <f t="shared" si="20"/>
        <v>18.22</v>
      </c>
      <c r="S73" s="49">
        <f t="shared" si="20"/>
        <v>2.02</v>
      </c>
      <c r="T73" s="49">
        <f t="shared" si="20"/>
        <v>0</v>
      </c>
      <c r="U73" s="49">
        <f t="shared" si="20"/>
        <v>0</v>
      </c>
      <c r="V73" s="49">
        <f t="shared" si="20"/>
        <v>82.21</v>
      </c>
      <c r="W73" s="49">
        <f t="shared" si="20"/>
        <v>362.29</v>
      </c>
      <c r="X73" s="49">
        <f t="shared" si="20"/>
        <v>26168.06</v>
      </c>
      <c r="Y73" s="49">
        <f t="shared" si="20"/>
        <v>56802.5</v>
      </c>
      <c r="Z73" s="49">
        <f t="shared" si="20"/>
        <v>47713.930000000008</v>
      </c>
      <c r="AA73" s="49">
        <f t="shared" si="20"/>
        <v>5176.5200000000004</v>
      </c>
      <c r="AB73" s="49">
        <f t="shared" si="20"/>
        <v>33354.230000000003</v>
      </c>
      <c r="AC73" s="49">
        <f t="shared" si="20"/>
        <v>31.16</v>
      </c>
      <c r="AD73" s="49">
        <f t="shared" si="20"/>
        <v>3070.18</v>
      </c>
      <c r="AE73" s="49">
        <f t="shared" si="20"/>
        <v>3903.0800000000004</v>
      </c>
      <c r="AF73" s="49">
        <f t="shared" si="20"/>
        <v>9488.5000000000018</v>
      </c>
      <c r="AG73" s="49">
        <f t="shared" si="20"/>
        <v>41.43</v>
      </c>
      <c r="AH73" s="49">
        <f t="shared" si="20"/>
        <v>6.29</v>
      </c>
      <c r="AI73" s="49">
        <f t="shared" si="20"/>
        <v>48.89</v>
      </c>
      <c r="AJ73" s="49">
        <f t="shared" si="20"/>
        <v>26.1</v>
      </c>
      <c r="AK73" s="49">
        <f t="shared" si="20"/>
        <v>363.94</v>
      </c>
      <c r="AL73" s="49">
        <f t="shared" si="20"/>
        <v>76.34</v>
      </c>
      <c r="AM73" s="49">
        <f t="shared" si="20"/>
        <v>0</v>
      </c>
      <c r="AN73" s="49">
        <f t="shared" si="20"/>
        <v>80999.009999999995</v>
      </c>
      <c r="AO73" s="49">
        <f t="shared" si="20"/>
        <v>74662.949999999983</v>
      </c>
      <c r="AP73" s="49">
        <f t="shared" si="20"/>
        <v>96509.659999999989</v>
      </c>
      <c r="AQ73" s="49">
        <f t="shared" si="20"/>
        <v>96516.06</v>
      </c>
      <c r="AR73" s="49">
        <f t="shared" si="20"/>
        <v>29582.059999999998</v>
      </c>
      <c r="AS73" s="49">
        <f t="shared" si="20"/>
        <v>54434.729999999996</v>
      </c>
      <c r="AT73" s="49">
        <f t="shared" si="20"/>
        <v>17020.329999999998</v>
      </c>
      <c r="AU73" s="49">
        <f t="shared" si="20"/>
        <v>57415.43</v>
      </c>
      <c r="AV73" s="49">
        <f t="shared" si="20"/>
        <v>42004.35</v>
      </c>
      <c r="AW73" s="49">
        <f t="shared" si="20"/>
        <v>42752.82</v>
      </c>
      <c r="AX73" s="49">
        <f t="shared" si="20"/>
        <v>94131.74</v>
      </c>
      <c r="AY73" s="49">
        <f t="shared" si="20"/>
        <v>30526.93</v>
      </c>
      <c r="AZ73" s="49">
        <f t="shared" si="20"/>
        <v>25027.930000000004</v>
      </c>
      <c r="BA73" s="49">
        <f t="shared" si="20"/>
        <v>282519.46000000002</v>
      </c>
      <c r="BB73" s="49">
        <f t="shared" si="20"/>
        <v>1.38</v>
      </c>
      <c r="BC73" s="49">
        <f t="shared" si="20"/>
        <v>138252.51999999999</v>
      </c>
      <c r="BD73" s="49">
        <f t="shared" si="20"/>
        <v>74182.750000000015</v>
      </c>
      <c r="BE73" s="49">
        <f t="shared" si="20"/>
        <v>60574.83</v>
      </c>
      <c r="BF73" s="49">
        <f t="shared" si="20"/>
        <v>12367.279999999999</v>
      </c>
      <c r="BG73" s="49">
        <f t="shared" si="20"/>
        <v>0</v>
      </c>
      <c r="BH73" s="49">
        <f t="shared" si="20"/>
        <v>0</v>
      </c>
      <c r="BI73" s="49">
        <f t="shared" si="20"/>
        <v>0</v>
      </c>
      <c r="BJ73" s="49">
        <f t="shared" si="20"/>
        <v>0</v>
      </c>
      <c r="BK73" s="49">
        <f t="shared" si="20"/>
        <v>0</v>
      </c>
      <c r="BL73" s="49">
        <f t="shared" si="20"/>
        <v>0</v>
      </c>
      <c r="BM73" s="49">
        <f t="shared" si="20"/>
        <v>0</v>
      </c>
      <c r="BN73" s="49">
        <f t="shared" si="20"/>
        <v>0.15</v>
      </c>
      <c r="BO73" s="49">
        <f t="shared" si="20"/>
        <v>0</v>
      </c>
      <c r="BP73" s="49">
        <f t="shared" si="20"/>
        <v>0.08</v>
      </c>
      <c r="BQ73" s="49">
        <f t="shared" si="20"/>
        <v>0.01</v>
      </c>
      <c r="BR73" s="49">
        <f t="shared" ref="BR73:CI73" si="21">SUM(BR69:BR72)</f>
        <v>0.01</v>
      </c>
      <c r="BS73" s="49">
        <f t="shared" si="21"/>
        <v>0</v>
      </c>
      <c r="BT73" s="49">
        <f t="shared" si="21"/>
        <v>0</v>
      </c>
      <c r="BU73" s="49">
        <f t="shared" si="21"/>
        <v>0</v>
      </c>
      <c r="BV73" s="49">
        <f t="shared" si="21"/>
        <v>383.02</v>
      </c>
      <c r="BW73" s="49">
        <f t="shared" si="21"/>
        <v>0</v>
      </c>
      <c r="BX73" s="49">
        <f t="shared" si="21"/>
        <v>0</v>
      </c>
      <c r="BY73" s="49">
        <f t="shared" si="21"/>
        <v>37.36</v>
      </c>
      <c r="BZ73" s="49">
        <f t="shared" si="21"/>
        <v>9.3000000000000007</v>
      </c>
      <c r="CA73" s="49">
        <f t="shared" si="21"/>
        <v>12.39</v>
      </c>
      <c r="CB73" s="49">
        <f t="shared" si="21"/>
        <v>0</v>
      </c>
      <c r="CC73" s="49">
        <f t="shared" si="21"/>
        <v>0</v>
      </c>
      <c r="CD73" s="49">
        <f t="shared" si="21"/>
        <v>0</v>
      </c>
      <c r="CE73" s="49">
        <f t="shared" si="21"/>
        <v>5477.97</v>
      </c>
      <c r="CF73" s="49">
        <f t="shared" si="21"/>
        <v>3720.69</v>
      </c>
      <c r="CG73" s="49">
        <f t="shared" si="21"/>
        <v>0</v>
      </c>
      <c r="CH73" s="49">
        <f t="shared" si="21"/>
        <v>44.8</v>
      </c>
      <c r="CI73" s="49">
        <f t="shared" si="21"/>
        <v>44.4</v>
      </c>
    </row>
    <row r="74" spans="1:87" s="19" customFormat="1" x14ac:dyDescent="0.25">
      <c r="A74" s="49"/>
      <c r="B74" s="18" t="s">
        <v>99</v>
      </c>
      <c r="C74" s="59"/>
      <c r="D74" s="49"/>
      <c r="E74" s="49">
        <f>SUM(E53+E56+E63+E67+E73)</f>
        <v>79.812999999999988</v>
      </c>
      <c r="F74" s="49">
        <f t="shared" ref="F74:BQ74" si="22">SUM(F53+F56+F63+F67+F73)</f>
        <v>65.471000000000004</v>
      </c>
      <c r="G74" s="49">
        <f t="shared" si="22"/>
        <v>76.13</v>
      </c>
      <c r="H74" s="49">
        <f t="shared" si="22"/>
        <v>63.289999999999992</v>
      </c>
      <c r="I74" s="49">
        <f t="shared" si="22"/>
        <v>239.18199999999999</v>
      </c>
      <c r="J74" s="49">
        <f t="shared" si="22"/>
        <v>205.10000000000002</v>
      </c>
      <c r="K74" s="49">
        <f t="shared" si="22"/>
        <v>1935.8940999999998</v>
      </c>
      <c r="L74" s="49">
        <f t="shared" si="22"/>
        <v>1632.0193364098973</v>
      </c>
      <c r="M74" s="49">
        <f t="shared" si="22"/>
        <v>1063.96</v>
      </c>
      <c r="N74" s="49">
        <f t="shared" si="22"/>
        <v>4.68</v>
      </c>
      <c r="O74" s="49">
        <f t="shared" si="22"/>
        <v>11.870000000000001</v>
      </c>
      <c r="P74" s="49">
        <f t="shared" si="22"/>
        <v>0</v>
      </c>
      <c r="Q74" s="49">
        <f t="shared" si="22"/>
        <v>9275.07</v>
      </c>
      <c r="R74" s="49">
        <f t="shared" si="22"/>
        <v>100.38999999999999</v>
      </c>
      <c r="S74" s="49">
        <f t="shared" si="22"/>
        <v>12.04</v>
      </c>
      <c r="T74" s="49">
        <f t="shared" si="22"/>
        <v>0</v>
      </c>
      <c r="U74" s="49">
        <f t="shared" si="22"/>
        <v>0</v>
      </c>
      <c r="V74" s="49">
        <f t="shared" si="22"/>
        <v>83.82</v>
      </c>
      <c r="W74" s="49">
        <f t="shared" si="22"/>
        <v>368.84000000000003</v>
      </c>
      <c r="X74" s="49">
        <f t="shared" si="22"/>
        <v>26983.760000000002</v>
      </c>
      <c r="Y74" s="49">
        <f t="shared" si="22"/>
        <v>57913.14</v>
      </c>
      <c r="Z74" s="49">
        <f t="shared" si="22"/>
        <v>48042.380000000005</v>
      </c>
      <c r="AA74" s="49">
        <f t="shared" si="22"/>
        <v>5301.09</v>
      </c>
      <c r="AB74" s="49">
        <f t="shared" si="22"/>
        <v>33910.460000000006</v>
      </c>
      <c r="AC74" s="49">
        <f t="shared" si="22"/>
        <v>39</v>
      </c>
      <c r="AD74" s="49">
        <f t="shared" si="22"/>
        <v>3190.43</v>
      </c>
      <c r="AE74" s="49">
        <f t="shared" si="22"/>
        <v>5954.42</v>
      </c>
      <c r="AF74" s="49">
        <f t="shared" si="22"/>
        <v>10042.510000000002</v>
      </c>
      <c r="AG74" s="49">
        <f t="shared" si="22"/>
        <v>46.14</v>
      </c>
      <c r="AH74" s="49">
        <f t="shared" si="22"/>
        <v>7.52</v>
      </c>
      <c r="AI74" s="49">
        <f t="shared" si="22"/>
        <v>55.07</v>
      </c>
      <c r="AJ74" s="49">
        <f t="shared" si="22"/>
        <v>30.790000000000003</v>
      </c>
      <c r="AK74" s="49">
        <f t="shared" si="22"/>
        <v>376.17</v>
      </c>
      <c r="AL74" s="49">
        <f t="shared" si="22"/>
        <v>86.14</v>
      </c>
      <c r="AM74" s="49">
        <f t="shared" si="22"/>
        <v>0.2</v>
      </c>
      <c r="AN74" s="49">
        <f t="shared" si="22"/>
        <v>82636.06</v>
      </c>
      <c r="AO74" s="49">
        <f t="shared" si="22"/>
        <v>76000.809999999983</v>
      </c>
      <c r="AP74" s="49">
        <f t="shared" si="22"/>
        <v>98790.059999999983</v>
      </c>
      <c r="AQ74" s="49">
        <f t="shared" si="22"/>
        <v>98406.09</v>
      </c>
      <c r="AR74" s="49">
        <f t="shared" si="22"/>
        <v>30207.179999999997</v>
      </c>
      <c r="AS74" s="49">
        <f t="shared" si="22"/>
        <v>55565.979999999996</v>
      </c>
      <c r="AT74" s="49">
        <f t="shared" si="22"/>
        <v>17402.37</v>
      </c>
      <c r="AU74" s="49">
        <f t="shared" si="22"/>
        <v>58836.44</v>
      </c>
      <c r="AV74" s="49">
        <f t="shared" si="22"/>
        <v>43166.89</v>
      </c>
      <c r="AW74" s="49">
        <f t="shared" si="22"/>
        <v>44002.86</v>
      </c>
      <c r="AX74" s="49">
        <f t="shared" si="22"/>
        <v>96080.48000000001</v>
      </c>
      <c r="AY74" s="49">
        <f t="shared" si="22"/>
        <v>31315.43</v>
      </c>
      <c r="AZ74" s="49">
        <f t="shared" si="22"/>
        <v>26063.260000000002</v>
      </c>
      <c r="BA74" s="49">
        <f t="shared" si="22"/>
        <v>287116.02</v>
      </c>
      <c r="BB74" s="49">
        <f t="shared" si="22"/>
        <v>170.98</v>
      </c>
      <c r="BC74" s="49">
        <f t="shared" si="22"/>
        <v>139742.63999999998</v>
      </c>
      <c r="BD74" s="49">
        <f t="shared" si="22"/>
        <v>75180.460000000021</v>
      </c>
      <c r="BE74" s="49">
        <f t="shared" si="22"/>
        <v>61511.11</v>
      </c>
      <c r="BF74" s="49">
        <f t="shared" si="22"/>
        <v>12764.189999999999</v>
      </c>
      <c r="BG74" s="49">
        <f t="shared" si="22"/>
        <v>0.59000000000000008</v>
      </c>
      <c r="BH74" s="49">
        <f t="shared" si="22"/>
        <v>0.17</v>
      </c>
      <c r="BI74" s="49">
        <f t="shared" si="22"/>
        <v>0.15</v>
      </c>
      <c r="BJ74" s="49">
        <f t="shared" si="22"/>
        <v>0.36</v>
      </c>
      <c r="BK74" s="49">
        <f t="shared" si="22"/>
        <v>0.45</v>
      </c>
      <c r="BL74" s="49">
        <f t="shared" si="22"/>
        <v>1.52</v>
      </c>
      <c r="BM74" s="49">
        <f t="shared" si="22"/>
        <v>0.02</v>
      </c>
      <c r="BN74" s="49">
        <f t="shared" si="22"/>
        <v>4.4800000000000004</v>
      </c>
      <c r="BO74" s="49">
        <f t="shared" si="22"/>
        <v>0.01</v>
      </c>
      <c r="BP74" s="49">
        <f t="shared" si="22"/>
        <v>1.4500000000000002</v>
      </c>
      <c r="BQ74" s="49">
        <f t="shared" si="22"/>
        <v>0.04</v>
      </c>
      <c r="BR74" s="49">
        <f t="shared" ref="BR74:CI74" si="23">SUM(BR53+BR56+BR63+BR67+BR73)</f>
        <v>0.04</v>
      </c>
      <c r="BS74" s="49">
        <f t="shared" si="23"/>
        <v>0</v>
      </c>
      <c r="BT74" s="49">
        <f t="shared" si="23"/>
        <v>0.14000000000000001</v>
      </c>
      <c r="BU74" s="49">
        <f t="shared" si="23"/>
        <v>0.51</v>
      </c>
      <c r="BV74" s="49">
        <f t="shared" si="23"/>
        <v>387.66999999999996</v>
      </c>
      <c r="BW74" s="49">
        <f t="shared" si="23"/>
        <v>0</v>
      </c>
      <c r="BX74" s="49">
        <f t="shared" si="23"/>
        <v>0</v>
      </c>
      <c r="BY74" s="49">
        <f t="shared" si="23"/>
        <v>40.409999999999997</v>
      </c>
      <c r="BZ74" s="49">
        <f t="shared" si="23"/>
        <v>9.34</v>
      </c>
      <c r="CA74" s="49">
        <f t="shared" si="23"/>
        <v>12.39</v>
      </c>
      <c r="CB74" s="49">
        <f t="shared" si="23"/>
        <v>0</v>
      </c>
      <c r="CC74" s="49">
        <f t="shared" si="23"/>
        <v>0</v>
      </c>
      <c r="CD74" s="49">
        <f t="shared" si="23"/>
        <v>0</v>
      </c>
      <c r="CE74" s="49">
        <f t="shared" si="23"/>
        <v>6378.5300000000007</v>
      </c>
      <c r="CF74" s="49">
        <f t="shared" si="23"/>
        <v>4182.84</v>
      </c>
      <c r="CG74" s="49">
        <f t="shared" si="23"/>
        <v>0</v>
      </c>
      <c r="CH74" s="49">
        <f t="shared" si="23"/>
        <v>55.03</v>
      </c>
      <c r="CI74" s="49">
        <f t="shared" si="23"/>
        <v>52.91</v>
      </c>
    </row>
    <row r="75" spans="1:87" x14ac:dyDescent="0.25">
      <c r="A75" s="55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</row>
    <row r="76" spans="1:87" x14ac:dyDescent="0.25">
      <c r="A76" s="55"/>
      <c r="B76" s="21" t="s">
        <v>145</v>
      </c>
      <c r="C76" s="21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</row>
    <row r="77" spans="1:87" x14ac:dyDescent="0.25">
      <c r="A77" s="55"/>
      <c r="B77" s="14" t="s">
        <v>85</v>
      </c>
      <c r="C77" s="14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</row>
    <row r="78" spans="1:87" s="17" customFormat="1" ht="31.5" x14ac:dyDescent="0.25">
      <c r="A78" s="37" t="s">
        <v>110</v>
      </c>
      <c r="B78" s="38" t="s">
        <v>147</v>
      </c>
      <c r="C78" s="57" t="s">
        <v>226</v>
      </c>
      <c r="D78" s="37" t="str">
        <f>"150/5"</f>
        <v>150/5</v>
      </c>
      <c r="E78" s="37">
        <v>6.66</v>
      </c>
      <c r="F78" s="37">
        <v>5.78</v>
      </c>
      <c r="G78" s="37">
        <v>6.72</v>
      </c>
      <c r="H78" s="37">
        <v>6.37</v>
      </c>
      <c r="I78" s="37">
        <v>34</v>
      </c>
      <c r="J78" s="37">
        <v>29.47</v>
      </c>
      <c r="K78" s="37">
        <v>213.64</v>
      </c>
      <c r="L78" s="37">
        <v>190.03816276799998</v>
      </c>
      <c r="M78" s="37">
        <v>2.68</v>
      </c>
      <c r="N78" s="37">
        <v>0.13</v>
      </c>
      <c r="O78" s="37">
        <v>3.71</v>
      </c>
      <c r="P78" s="37">
        <v>0</v>
      </c>
      <c r="Q78" s="37">
        <v>28.17</v>
      </c>
      <c r="R78" s="37">
        <v>0</v>
      </c>
      <c r="S78" s="37">
        <v>1.3</v>
      </c>
      <c r="T78" s="37">
        <v>0</v>
      </c>
      <c r="U78" s="37">
        <v>0</v>
      </c>
      <c r="V78" s="37">
        <v>0</v>
      </c>
      <c r="W78" s="37">
        <v>1.44</v>
      </c>
      <c r="X78" s="37">
        <v>274.49</v>
      </c>
      <c r="Y78" s="37">
        <v>185.59</v>
      </c>
      <c r="Z78" s="37">
        <v>106.46</v>
      </c>
      <c r="AA78" s="37">
        <v>28.37</v>
      </c>
      <c r="AB78" s="37">
        <v>142.84</v>
      </c>
      <c r="AC78" s="37">
        <v>1.45</v>
      </c>
      <c r="AD78" s="37">
        <v>45.22</v>
      </c>
      <c r="AE78" s="37">
        <v>24.18</v>
      </c>
      <c r="AF78" s="37">
        <v>32.65</v>
      </c>
      <c r="AG78" s="37">
        <v>0.05</v>
      </c>
      <c r="AH78" s="37">
        <v>0.11</v>
      </c>
      <c r="AI78" s="37">
        <v>0.14000000000000001</v>
      </c>
      <c r="AJ78" s="37">
        <v>0.44</v>
      </c>
      <c r="AK78" s="37">
        <v>0.01</v>
      </c>
      <c r="AL78" s="37">
        <v>0.41</v>
      </c>
      <c r="AM78" s="42">
        <v>0</v>
      </c>
      <c r="AN78" s="42">
        <v>1.27</v>
      </c>
      <c r="AO78" s="42">
        <v>1.23</v>
      </c>
      <c r="AP78" s="42">
        <v>2.2999999999999998</v>
      </c>
      <c r="AQ78" s="42">
        <v>1.37</v>
      </c>
      <c r="AR78" s="42">
        <v>0.54</v>
      </c>
      <c r="AS78" s="42">
        <v>1.47</v>
      </c>
      <c r="AT78" s="42">
        <v>1.32</v>
      </c>
      <c r="AU78" s="42">
        <v>1.27</v>
      </c>
      <c r="AV78" s="42">
        <v>1.08</v>
      </c>
      <c r="AW78" s="42">
        <v>0.78</v>
      </c>
      <c r="AX78" s="42">
        <v>1.76</v>
      </c>
      <c r="AY78" s="42">
        <v>1.08</v>
      </c>
      <c r="AZ78" s="42">
        <v>0.74</v>
      </c>
      <c r="BA78" s="42">
        <v>4.3600000000000003</v>
      </c>
      <c r="BB78" s="42">
        <v>0</v>
      </c>
      <c r="BC78" s="42">
        <v>1.47</v>
      </c>
      <c r="BD78" s="42">
        <v>1.67</v>
      </c>
      <c r="BE78" s="42">
        <v>1.27</v>
      </c>
      <c r="BF78" s="42">
        <v>0.28999999999999998</v>
      </c>
      <c r="BG78" s="42">
        <v>0.18</v>
      </c>
      <c r="BH78" s="42">
        <v>0.04</v>
      </c>
      <c r="BI78" s="42">
        <v>0.04</v>
      </c>
      <c r="BJ78" s="42">
        <v>0.09</v>
      </c>
      <c r="BK78" s="42">
        <v>0.12</v>
      </c>
      <c r="BL78" s="42">
        <v>0.38</v>
      </c>
      <c r="BM78" s="42">
        <v>0</v>
      </c>
      <c r="BN78" s="42">
        <v>1.21</v>
      </c>
      <c r="BO78" s="42">
        <v>0</v>
      </c>
      <c r="BP78" s="42">
        <v>0.37</v>
      </c>
      <c r="BQ78" s="42">
        <v>0</v>
      </c>
      <c r="BR78" s="42">
        <v>0</v>
      </c>
      <c r="BS78" s="42">
        <v>0</v>
      </c>
      <c r="BT78" s="42">
        <v>0.04</v>
      </c>
      <c r="BU78" s="42">
        <v>0.14000000000000001</v>
      </c>
      <c r="BV78" s="42">
        <v>1.1100000000000001</v>
      </c>
      <c r="BW78" s="42">
        <v>0</v>
      </c>
      <c r="BX78" s="42">
        <v>0</v>
      </c>
      <c r="BY78" s="42">
        <v>0.04</v>
      </c>
      <c r="BZ78" s="42">
        <v>0</v>
      </c>
      <c r="CA78" s="42">
        <v>0</v>
      </c>
      <c r="CB78" s="42">
        <v>0</v>
      </c>
      <c r="CC78" s="42">
        <v>0</v>
      </c>
      <c r="CD78" s="42">
        <v>0</v>
      </c>
      <c r="CE78" s="42">
        <v>0.8</v>
      </c>
      <c r="CF78" s="42">
        <v>49.25</v>
      </c>
      <c r="CG78" s="42"/>
      <c r="CH78" s="42">
        <v>0.5</v>
      </c>
      <c r="CI78" s="42">
        <v>0.4</v>
      </c>
    </row>
    <row r="79" spans="1:87" s="17" customFormat="1" x14ac:dyDescent="0.25">
      <c r="A79" s="37" t="s">
        <v>146</v>
      </c>
      <c r="B79" s="38" t="s">
        <v>148</v>
      </c>
      <c r="C79" s="64">
        <v>180</v>
      </c>
      <c r="D79" s="37" t="str">
        <f>"150"</f>
        <v>150</v>
      </c>
      <c r="E79" s="37">
        <v>0.18</v>
      </c>
      <c r="F79" s="37">
        <v>0.15</v>
      </c>
      <c r="G79" s="37">
        <v>0.04</v>
      </c>
      <c r="H79" s="37">
        <v>0.04</v>
      </c>
      <c r="I79" s="37">
        <v>4.53</v>
      </c>
      <c r="J79" s="37">
        <v>3.78</v>
      </c>
      <c r="K79" s="37">
        <v>18.157</v>
      </c>
      <c r="L79" s="37">
        <v>15.130904999999998</v>
      </c>
      <c r="M79" s="37">
        <v>0</v>
      </c>
      <c r="N79" s="37">
        <v>0</v>
      </c>
      <c r="O79" s="37">
        <v>0</v>
      </c>
      <c r="P79" s="37">
        <v>0</v>
      </c>
      <c r="Q79" s="37">
        <v>3.7</v>
      </c>
      <c r="R79" s="37">
        <v>0</v>
      </c>
      <c r="S79" s="37">
        <v>0.08</v>
      </c>
      <c r="T79" s="37">
        <v>0</v>
      </c>
      <c r="U79" s="37">
        <v>0</v>
      </c>
      <c r="V79" s="37">
        <v>0</v>
      </c>
      <c r="W79" s="37">
        <v>0.05</v>
      </c>
      <c r="X79" s="37">
        <v>0.04</v>
      </c>
      <c r="Y79" s="37">
        <v>0.11</v>
      </c>
      <c r="Z79" s="37">
        <v>0.11</v>
      </c>
      <c r="AA79" s="37">
        <v>0</v>
      </c>
      <c r="AB79" s="37">
        <v>0</v>
      </c>
      <c r="AC79" s="37">
        <v>0.01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37">
        <v>0</v>
      </c>
      <c r="AJ79" s="37">
        <v>0</v>
      </c>
      <c r="AK79" s="37">
        <v>0</v>
      </c>
      <c r="AL79" s="37">
        <v>0</v>
      </c>
      <c r="AM79" s="42">
        <v>0</v>
      </c>
      <c r="AN79" s="42">
        <v>0</v>
      </c>
      <c r="AO79" s="42">
        <v>0</v>
      </c>
      <c r="AP79" s="42">
        <v>0</v>
      </c>
      <c r="AQ79" s="42">
        <v>0</v>
      </c>
      <c r="AR79" s="42">
        <v>0</v>
      </c>
      <c r="AS79" s="42">
        <v>0</v>
      </c>
      <c r="AT79" s="42">
        <v>0</v>
      </c>
      <c r="AU79" s="42">
        <v>0</v>
      </c>
      <c r="AV79" s="42">
        <v>0</v>
      </c>
      <c r="AW79" s="42">
        <v>0</v>
      </c>
      <c r="AX79" s="42">
        <v>0</v>
      </c>
      <c r="AY79" s="42">
        <v>0</v>
      </c>
      <c r="AZ79" s="42">
        <v>0</v>
      </c>
      <c r="BA79" s="42">
        <v>0</v>
      </c>
      <c r="BB79" s="42">
        <v>0</v>
      </c>
      <c r="BC79" s="42">
        <v>0</v>
      </c>
      <c r="BD79" s="42">
        <v>0</v>
      </c>
      <c r="BE79" s="42">
        <v>0</v>
      </c>
      <c r="BF79" s="42">
        <v>0</v>
      </c>
      <c r="BG79" s="42">
        <v>0</v>
      </c>
      <c r="BH79" s="42">
        <v>0</v>
      </c>
      <c r="BI79" s="42">
        <v>0</v>
      </c>
      <c r="BJ79" s="42">
        <v>0</v>
      </c>
      <c r="BK79" s="42">
        <v>0</v>
      </c>
      <c r="BL79" s="42">
        <v>0</v>
      </c>
      <c r="BM79" s="42">
        <v>0</v>
      </c>
      <c r="BN79" s="42">
        <v>0</v>
      </c>
      <c r="BO79" s="42">
        <v>0</v>
      </c>
      <c r="BP79" s="42">
        <v>0</v>
      </c>
      <c r="BQ79" s="42">
        <v>0</v>
      </c>
      <c r="BR79" s="42">
        <v>0</v>
      </c>
      <c r="BS79" s="42">
        <v>0</v>
      </c>
      <c r="BT79" s="42">
        <v>0</v>
      </c>
      <c r="BU79" s="42">
        <v>0</v>
      </c>
      <c r="BV79" s="42">
        <v>0</v>
      </c>
      <c r="BW79" s="42">
        <v>0</v>
      </c>
      <c r="BX79" s="42">
        <v>0</v>
      </c>
      <c r="BY79" s="42">
        <v>0</v>
      </c>
      <c r="BZ79" s="42">
        <v>0</v>
      </c>
      <c r="CA79" s="42">
        <v>0</v>
      </c>
      <c r="CB79" s="42">
        <v>0</v>
      </c>
      <c r="CC79" s="42">
        <v>0</v>
      </c>
      <c r="CD79" s="42">
        <v>0</v>
      </c>
      <c r="CE79" s="42">
        <v>150.07</v>
      </c>
      <c r="CF79" s="42">
        <v>0</v>
      </c>
      <c r="CG79" s="42"/>
      <c r="CH79" s="42">
        <v>0</v>
      </c>
      <c r="CI79" s="42">
        <v>0</v>
      </c>
    </row>
    <row r="80" spans="1:87" s="17" customFormat="1" x14ac:dyDescent="0.25">
      <c r="A80" s="54" t="str">
        <f>"1/13"</f>
        <v>1/13</v>
      </c>
      <c r="B80" s="47" t="s">
        <v>149</v>
      </c>
      <c r="C80" s="58" t="s">
        <v>228</v>
      </c>
      <c r="D80" s="54" t="str">
        <f>"25/5"</f>
        <v>25/5</v>
      </c>
      <c r="E80" s="54">
        <v>2.3199999999999998</v>
      </c>
      <c r="F80" s="54">
        <v>1.94</v>
      </c>
      <c r="G80" s="54">
        <v>3.9</v>
      </c>
      <c r="H80" s="54">
        <v>3.85</v>
      </c>
      <c r="I80" s="54">
        <v>14.14</v>
      </c>
      <c r="J80" s="54">
        <v>11.79</v>
      </c>
      <c r="K80" s="54">
        <v>102.04</v>
      </c>
      <c r="L80" s="54">
        <v>90.541999999999987</v>
      </c>
      <c r="M80" s="54">
        <v>2.36</v>
      </c>
      <c r="N80" s="54">
        <v>0.11</v>
      </c>
      <c r="O80" s="54">
        <v>0</v>
      </c>
      <c r="P80" s="54">
        <v>0</v>
      </c>
      <c r="Q80" s="54">
        <v>0.34</v>
      </c>
      <c r="R80" s="54">
        <v>11.4</v>
      </c>
      <c r="S80" s="54">
        <v>0.05</v>
      </c>
      <c r="T80" s="54">
        <v>0</v>
      </c>
      <c r="U80" s="54">
        <v>0</v>
      </c>
      <c r="V80" s="54">
        <v>0</v>
      </c>
      <c r="W80" s="54">
        <v>0.52</v>
      </c>
      <c r="X80" s="54">
        <v>0.75</v>
      </c>
      <c r="Y80" s="54">
        <v>1.5</v>
      </c>
      <c r="Z80" s="54">
        <v>1.2</v>
      </c>
      <c r="AA80" s="54">
        <v>0</v>
      </c>
      <c r="AB80" s="54">
        <v>1.5</v>
      </c>
      <c r="AC80" s="54">
        <v>0.01</v>
      </c>
      <c r="AD80" s="54">
        <v>20</v>
      </c>
      <c r="AE80" s="54">
        <v>15</v>
      </c>
      <c r="AF80" s="54">
        <v>22.5</v>
      </c>
      <c r="AG80" s="54">
        <v>0.05</v>
      </c>
      <c r="AH80" s="54">
        <v>0</v>
      </c>
      <c r="AI80" s="54">
        <v>0.01</v>
      </c>
      <c r="AJ80" s="54">
        <v>0.01</v>
      </c>
      <c r="AK80" s="54">
        <v>0.01</v>
      </c>
      <c r="AL80" s="54">
        <v>0</v>
      </c>
      <c r="AM80" s="46">
        <v>0</v>
      </c>
      <c r="AN80" s="46">
        <v>93.85</v>
      </c>
      <c r="AO80" s="46">
        <v>97.55</v>
      </c>
      <c r="AP80" s="46">
        <v>150.05000000000001</v>
      </c>
      <c r="AQ80" s="46">
        <v>50.75</v>
      </c>
      <c r="AR80" s="46">
        <v>29.6</v>
      </c>
      <c r="AS80" s="46">
        <v>59.85</v>
      </c>
      <c r="AT80" s="46">
        <v>23.9</v>
      </c>
      <c r="AU80" s="46">
        <v>106.1</v>
      </c>
      <c r="AV80" s="46">
        <v>66.3</v>
      </c>
      <c r="AW80" s="46">
        <v>91.3</v>
      </c>
      <c r="AX80" s="46">
        <v>77.099999999999994</v>
      </c>
      <c r="AY80" s="46">
        <v>40.75</v>
      </c>
      <c r="AZ80" s="46">
        <v>70.2</v>
      </c>
      <c r="BA80" s="46">
        <v>584.1</v>
      </c>
      <c r="BB80" s="46">
        <v>0</v>
      </c>
      <c r="BC80" s="46">
        <v>190.4</v>
      </c>
      <c r="BD80" s="46">
        <v>84.45</v>
      </c>
      <c r="BE80" s="46">
        <v>56.35</v>
      </c>
      <c r="BF80" s="46">
        <v>43.5</v>
      </c>
      <c r="BG80" s="46">
        <v>0.13</v>
      </c>
      <c r="BH80" s="46">
        <v>0.06</v>
      </c>
      <c r="BI80" s="46">
        <v>0.03</v>
      </c>
      <c r="BJ80" s="46">
        <v>0.08</v>
      </c>
      <c r="BK80" s="46">
        <v>0.09</v>
      </c>
      <c r="BL80" s="46">
        <v>0.4</v>
      </c>
      <c r="BM80" s="46">
        <v>0</v>
      </c>
      <c r="BN80" s="46">
        <v>1.1299999999999999</v>
      </c>
      <c r="BO80" s="46">
        <v>0</v>
      </c>
      <c r="BP80" s="46">
        <v>0.34</v>
      </c>
      <c r="BQ80" s="46">
        <v>0</v>
      </c>
      <c r="BR80" s="46">
        <v>0</v>
      </c>
      <c r="BS80" s="46">
        <v>0</v>
      </c>
      <c r="BT80" s="46">
        <v>0.08</v>
      </c>
      <c r="BU80" s="46">
        <v>0.12</v>
      </c>
      <c r="BV80" s="46">
        <v>0.92</v>
      </c>
      <c r="BW80" s="46">
        <v>0</v>
      </c>
      <c r="BX80" s="46">
        <v>0</v>
      </c>
      <c r="BY80" s="46">
        <v>0.14000000000000001</v>
      </c>
      <c r="BZ80" s="46">
        <v>0.01</v>
      </c>
      <c r="CA80" s="46">
        <v>0</v>
      </c>
      <c r="CB80" s="46">
        <v>0</v>
      </c>
      <c r="CC80" s="46">
        <v>0</v>
      </c>
      <c r="CD80" s="46">
        <v>0</v>
      </c>
      <c r="CE80" s="46">
        <v>11.03</v>
      </c>
      <c r="CF80" s="46">
        <v>22.5</v>
      </c>
      <c r="CG80" s="46"/>
      <c r="CH80" s="46">
        <v>0</v>
      </c>
      <c r="CI80" s="46">
        <v>0</v>
      </c>
    </row>
    <row r="81" spans="1:87" s="19" customFormat="1" x14ac:dyDescent="0.25">
      <c r="A81" s="49"/>
      <c r="B81" s="18" t="s">
        <v>87</v>
      </c>
      <c r="C81" s="66">
        <v>400</v>
      </c>
      <c r="D81" s="49">
        <v>335</v>
      </c>
      <c r="E81" s="49">
        <f t="shared" ref="E81:AJ81" si="24">SUM(E78:E80)</f>
        <v>9.16</v>
      </c>
      <c r="F81" s="49">
        <f t="shared" si="24"/>
        <v>7.870000000000001</v>
      </c>
      <c r="G81" s="49">
        <f t="shared" si="24"/>
        <v>10.66</v>
      </c>
      <c r="H81" s="49">
        <f t="shared" si="24"/>
        <v>10.26</v>
      </c>
      <c r="I81" s="49">
        <f t="shared" si="24"/>
        <v>52.67</v>
      </c>
      <c r="J81" s="49">
        <f t="shared" si="24"/>
        <v>45.04</v>
      </c>
      <c r="K81" s="49">
        <f t="shared" si="24"/>
        <v>333.83699999999999</v>
      </c>
      <c r="L81" s="49">
        <f t="shared" si="24"/>
        <v>295.71106776799996</v>
      </c>
      <c r="M81" s="49">
        <f t="shared" si="24"/>
        <v>5.04</v>
      </c>
      <c r="N81" s="49">
        <f t="shared" si="24"/>
        <v>0.24</v>
      </c>
      <c r="O81" s="49">
        <f t="shared" si="24"/>
        <v>3.71</v>
      </c>
      <c r="P81" s="49">
        <f t="shared" si="24"/>
        <v>0</v>
      </c>
      <c r="Q81" s="49">
        <f t="shared" si="24"/>
        <v>32.21</v>
      </c>
      <c r="R81" s="49">
        <f t="shared" si="24"/>
        <v>11.4</v>
      </c>
      <c r="S81" s="49">
        <f t="shared" si="24"/>
        <v>1.4300000000000002</v>
      </c>
      <c r="T81" s="49">
        <f t="shared" si="24"/>
        <v>0</v>
      </c>
      <c r="U81" s="49">
        <f t="shared" si="24"/>
        <v>0</v>
      </c>
      <c r="V81" s="49">
        <f t="shared" si="24"/>
        <v>0</v>
      </c>
      <c r="W81" s="49">
        <f t="shared" si="24"/>
        <v>2.0099999999999998</v>
      </c>
      <c r="X81" s="49">
        <f t="shared" si="24"/>
        <v>275.28000000000003</v>
      </c>
      <c r="Y81" s="49">
        <f t="shared" si="24"/>
        <v>187.20000000000002</v>
      </c>
      <c r="Z81" s="49">
        <f t="shared" si="24"/>
        <v>107.77</v>
      </c>
      <c r="AA81" s="49">
        <f t="shared" si="24"/>
        <v>28.37</v>
      </c>
      <c r="AB81" s="49">
        <f t="shared" si="24"/>
        <v>144.34</v>
      </c>
      <c r="AC81" s="49">
        <f t="shared" si="24"/>
        <v>1.47</v>
      </c>
      <c r="AD81" s="49">
        <f t="shared" si="24"/>
        <v>65.22</v>
      </c>
      <c r="AE81" s="49">
        <f t="shared" si="24"/>
        <v>39.18</v>
      </c>
      <c r="AF81" s="49">
        <f t="shared" si="24"/>
        <v>55.15</v>
      </c>
      <c r="AG81" s="49">
        <f t="shared" si="24"/>
        <v>0.1</v>
      </c>
      <c r="AH81" s="49">
        <f t="shared" si="24"/>
        <v>0.11</v>
      </c>
      <c r="AI81" s="49">
        <f t="shared" si="24"/>
        <v>0.15000000000000002</v>
      </c>
      <c r="AJ81" s="49">
        <f t="shared" si="24"/>
        <v>0.45</v>
      </c>
      <c r="AK81" s="49">
        <f t="shared" ref="AK81:BP81" si="25">SUM(AK78:AK80)</f>
        <v>0.02</v>
      </c>
      <c r="AL81" s="49">
        <f t="shared" si="25"/>
        <v>0.41</v>
      </c>
      <c r="AM81" s="49">
        <f t="shared" si="25"/>
        <v>0</v>
      </c>
      <c r="AN81" s="49">
        <f t="shared" si="25"/>
        <v>95.11999999999999</v>
      </c>
      <c r="AO81" s="49">
        <f t="shared" si="25"/>
        <v>98.78</v>
      </c>
      <c r="AP81" s="49">
        <f t="shared" si="25"/>
        <v>152.35000000000002</v>
      </c>
      <c r="AQ81" s="49">
        <f t="shared" si="25"/>
        <v>52.12</v>
      </c>
      <c r="AR81" s="49">
        <f t="shared" si="25"/>
        <v>30.14</v>
      </c>
      <c r="AS81" s="49">
        <f t="shared" si="25"/>
        <v>61.32</v>
      </c>
      <c r="AT81" s="49">
        <f t="shared" si="25"/>
        <v>25.22</v>
      </c>
      <c r="AU81" s="49">
        <f t="shared" si="25"/>
        <v>107.36999999999999</v>
      </c>
      <c r="AV81" s="49">
        <f t="shared" si="25"/>
        <v>67.38</v>
      </c>
      <c r="AW81" s="49">
        <f t="shared" si="25"/>
        <v>92.08</v>
      </c>
      <c r="AX81" s="49">
        <f t="shared" si="25"/>
        <v>78.86</v>
      </c>
      <c r="AY81" s="49">
        <f t="shared" si="25"/>
        <v>41.83</v>
      </c>
      <c r="AZ81" s="49">
        <f t="shared" si="25"/>
        <v>70.94</v>
      </c>
      <c r="BA81" s="49">
        <f t="shared" si="25"/>
        <v>588.46</v>
      </c>
      <c r="BB81" s="49">
        <f t="shared" si="25"/>
        <v>0</v>
      </c>
      <c r="BC81" s="49">
        <f t="shared" si="25"/>
        <v>191.87</v>
      </c>
      <c r="BD81" s="49">
        <f t="shared" si="25"/>
        <v>86.12</v>
      </c>
      <c r="BE81" s="49">
        <f t="shared" si="25"/>
        <v>57.620000000000005</v>
      </c>
      <c r="BF81" s="49">
        <f t="shared" si="25"/>
        <v>43.79</v>
      </c>
      <c r="BG81" s="49">
        <f t="shared" si="25"/>
        <v>0.31</v>
      </c>
      <c r="BH81" s="49">
        <f t="shared" si="25"/>
        <v>0.1</v>
      </c>
      <c r="BI81" s="49">
        <f t="shared" si="25"/>
        <v>7.0000000000000007E-2</v>
      </c>
      <c r="BJ81" s="49">
        <f t="shared" si="25"/>
        <v>0.16999999999999998</v>
      </c>
      <c r="BK81" s="49">
        <f t="shared" si="25"/>
        <v>0.21</v>
      </c>
      <c r="BL81" s="49">
        <f t="shared" si="25"/>
        <v>0.78</v>
      </c>
      <c r="BM81" s="49">
        <f t="shared" si="25"/>
        <v>0</v>
      </c>
      <c r="BN81" s="49">
        <f t="shared" si="25"/>
        <v>2.34</v>
      </c>
      <c r="BO81" s="49">
        <f t="shared" si="25"/>
        <v>0</v>
      </c>
      <c r="BP81" s="49">
        <f t="shared" si="25"/>
        <v>0.71</v>
      </c>
      <c r="BQ81" s="49">
        <f t="shared" ref="BQ81:CI81" si="26">SUM(BQ78:BQ80)</f>
        <v>0</v>
      </c>
      <c r="BR81" s="49">
        <f t="shared" si="26"/>
        <v>0</v>
      </c>
      <c r="BS81" s="49">
        <f t="shared" si="26"/>
        <v>0</v>
      </c>
      <c r="BT81" s="49">
        <f t="shared" si="26"/>
        <v>0.12</v>
      </c>
      <c r="BU81" s="49">
        <f t="shared" si="26"/>
        <v>0.26</v>
      </c>
      <c r="BV81" s="49">
        <f t="shared" si="26"/>
        <v>2.0300000000000002</v>
      </c>
      <c r="BW81" s="49">
        <f t="shared" si="26"/>
        <v>0</v>
      </c>
      <c r="BX81" s="49">
        <f t="shared" si="26"/>
        <v>0</v>
      </c>
      <c r="BY81" s="49">
        <f t="shared" si="26"/>
        <v>0.18000000000000002</v>
      </c>
      <c r="BZ81" s="49">
        <f t="shared" si="26"/>
        <v>0.01</v>
      </c>
      <c r="CA81" s="49">
        <f t="shared" si="26"/>
        <v>0</v>
      </c>
      <c r="CB81" s="49">
        <f t="shared" si="26"/>
        <v>0</v>
      </c>
      <c r="CC81" s="49">
        <f t="shared" si="26"/>
        <v>0</v>
      </c>
      <c r="CD81" s="49">
        <f t="shared" si="26"/>
        <v>0</v>
      </c>
      <c r="CE81" s="49">
        <f t="shared" si="26"/>
        <v>161.9</v>
      </c>
      <c r="CF81" s="49">
        <f t="shared" si="26"/>
        <v>71.75</v>
      </c>
      <c r="CG81" s="49">
        <f t="shared" si="26"/>
        <v>0</v>
      </c>
      <c r="CH81" s="49">
        <f t="shared" si="26"/>
        <v>0.5</v>
      </c>
      <c r="CI81" s="49">
        <f t="shared" si="26"/>
        <v>0.4</v>
      </c>
    </row>
    <row r="82" spans="1:87" x14ac:dyDescent="0.25">
      <c r="A82" s="55"/>
      <c r="B82" s="14" t="s">
        <v>88</v>
      </c>
      <c r="C82" s="62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</row>
    <row r="83" spans="1:87" s="13" customFormat="1" x14ac:dyDescent="0.25">
      <c r="A83" s="54" t="str">
        <f>"-"</f>
        <v>-</v>
      </c>
      <c r="B83" s="47" t="s">
        <v>94</v>
      </c>
      <c r="C83" s="65">
        <v>100</v>
      </c>
      <c r="D83" s="54" t="str">
        <f>"100"</f>
        <v>100</v>
      </c>
      <c r="E83" s="54">
        <v>0.5</v>
      </c>
      <c r="F83" s="54">
        <v>0.5</v>
      </c>
      <c r="G83" s="54">
        <v>0.1</v>
      </c>
      <c r="H83" s="54">
        <v>0.1</v>
      </c>
      <c r="I83" s="54">
        <v>10.3</v>
      </c>
      <c r="J83" s="54">
        <v>10.3</v>
      </c>
      <c r="K83" s="54">
        <v>43.24</v>
      </c>
      <c r="L83" s="54">
        <v>43.239999999999995</v>
      </c>
      <c r="M83" s="54">
        <v>0</v>
      </c>
      <c r="N83" s="54">
        <v>0</v>
      </c>
      <c r="O83" s="54">
        <v>0</v>
      </c>
      <c r="P83" s="54">
        <v>0</v>
      </c>
      <c r="Q83" s="54">
        <v>9.9</v>
      </c>
      <c r="R83" s="54">
        <v>0.2</v>
      </c>
      <c r="S83" s="54">
        <v>0.2</v>
      </c>
      <c r="T83" s="54">
        <v>0</v>
      </c>
      <c r="U83" s="54">
        <v>0</v>
      </c>
      <c r="V83" s="54">
        <v>0.5</v>
      </c>
      <c r="W83" s="54">
        <v>0.3</v>
      </c>
      <c r="X83" s="54">
        <v>6</v>
      </c>
      <c r="Y83" s="54">
        <v>120</v>
      </c>
      <c r="Z83" s="54">
        <v>7</v>
      </c>
      <c r="AA83" s="54">
        <v>4</v>
      </c>
      <c r="AB83" s="54">
        <v>7</v>
      </c>
      <c r="AC83" s="54">
        <v>1.4</v>
      </c>
      <c r="AD83" s="54">
        <v>0</v>
      </c>
      <c r="AE83" s="54">
        <v>0</v>
      </c>
      <c r="AF83" s="54">
        <v>0</v>
      </c>
      <c r="AG83" s="54">
        <v>0.1</v>
      </c>
      <c r="AH83" s="54">
        <v>0.01</v>
      </c>
      <c r="AI83" s="54">
        <v>0.01</v>
      </c>
      <c r="AJ83" s="54">
        <v>0.1</v>
      </c>
      <c r="AK83" s="54">
        <v>0.2</v>
      </c>
      <c r="AL83" s="54">
        <v>2</v>
      </c>
      <c r="AM83" s="46">
        <v>0.2</v>
      </c>
      <c r="AN83" s="46">
        <v>8</v>
      </c>
      <c r="AO83" s="46">
        <v>10</v>
      </c>
      <c r="AP83" s="46">
        <v>14</v>
      </c>
      <c r="AQ83" s="46">
        <v>14</v>
      </c>
      <c r="AR83" s="46">
        <v>2</v>
      </c>
      <c r="AS83" s="46">
        <v>8</v>
      </c>
      <c r="AT83" s="46">
        <v>2</v>
      </c>
      <c r="AU83" s="46">
        <v>7</v>
      </c>
      <c r="AV83" s="46">
        <v>13</v>
      </c>
      <c r="AW83" s="46">
        <v>8</v>
      </c>
      <c r="AX83" s="46">
        <v>58</v>
      </c>
      <c r="AY83" s="46">
        <v>5</v>
      </c>
      <c r="AZ83" s="46">
        <v>11</v>
      </c>
      <c r="BA83" s="46">
        <v>32</v>
      </c>
      <c r="BB83" s="46">
        <v>0</v>
      </c>
      <c r="BC83" s="46">
        <v>10</v>
      </c>
      <c r="BD83" s="46">
        <v>12</v>
      </c>
      <c r="BE83" s="46">
        <v>5</v>
      </c>
      <c r="BF83" s="46">
        <v>4</v>
      </c>
      <c r="BG83" s="46">
        <v>0</v>
      </c>
      <c r="BH83" s="46">
        <v>0</v>
      </c>
      <c r="BI83" s="46">
        <v>0</v>
      </c>
      <c r="BJ83" s="46">
        <v>0</v>
      </c>
      <c r="BK83" s="46">
        <v>0</v>
      </c>
      <c r="BL83" s="46">
        <v>0</v>
      </c>
      <c r="BM83" s="46">
        <v>0</v>
      </c>
      <c r="BN83" s="46">
        <v>0</v>
      </c>
      <c r="BO83" s="46">
        <v>0</v>
      </c>
      <c r="BP83" s="46">
        <v>0</v>
      </c>
      <c r="BQ83" s="46">
        <v>0</v>
      </c>
      <c r="BR83" s="46">
        <v>0</v>
      </c>
      <c r="BS83" s="46">
        <v>0</v>
      </c>
      <c r="BT83" s="46">
        <v>0</v>
      </c>
      <c r="BU83" s="46">
        <v>0</v>
      </c>
      <c r="BV83" s="46">
        <v>0</v>
      </c>
      <c r="BW83" s="46">
        <v>0</v>
      </c>
      <c r="BX83" s="46">
        <v>0</v>
      </c>
      <c r="BY83" s="46">
        <v>0</v>
      </c>
      <c r="BZ83" s="46">
        <v>0</v>
      </c>
      <c r="CA83" s="46">
        <v>0</v>
      </c>
      <c r="CB83" s="46">
        <v>0</v>
      </c>
      <c r="CC83" s="46">
        <v>0</v>
      </c>
      <c r="CD83" s="46">
        <v>0</v>
      </c>
      <c r="CE83" s="46">
        <v>88.1</v>
      </c>
      <c r="CF83" s="46">
        <v>0</v>
      </c>
      <c r="CG83" s="46"/>
      <c r="CH83" s="46">
        <v>2</v>
      </c>
      <c r="CI83" s="46">
        <v>2</v>
      </c>
    </row>
    <row r="84" spans="1:87" s="19" customFormat="1" x14ac:dyDescent="0.25">
      <c r="A84" s="49"/>
      <c r="B84" s="18" t="s">
        <v>90</v>
      </c>
      <c r="C84" s="66">
        <v>100</v>
      </c>
      <c r="D84" s="49">
        <v>100</v>
      </c>
      <c r="E84" s="49">
        <v>0.5</v>
      </c>
      <c r="F84" s="49">
        <v>0.5</v>
      </c>
      <c r="G84" s="49">
        <v>0.1</v>
      </c>
      <c r="H84" s="49">
        <v>0.1</v>
      </c>
      <c r="I84" s="49">
        <v>10.3</v>
      </c>
      <c r="J84" s="49">
        <v>10.3</v>
      </c>
      <c r="K84" s="49">
        <v>43.24</v>
      </c>
      <c r="L84" s="49">
        <v>43.24</v>
      </c>
      <c r="M84" s="49">
        <v>0</v>
      </c>
      <c r="N84" s="49">
        <v>0</v>
      </c>
      <c r="O84" s="49">
        <v>0</v>
      </c>
      <c r="P84" s="49">
        <v>0</v>
      </c>
      <c r="Q84" s="49">
        <v>9.9</v>
      </c>
      <c r="R84" s="49">
        <v>0.2</v>
      </c>
      <c r="S84" s="49">
        <v>0.2</v>
      </c>
      <c r="T84" s="49">
        <v>0</v>
      </c>
      <c r="U84" s="49">
        <v>0</v>
      </c>
      <c r="V84" s="49">
        <v>0.5</v>
      </c>
      <c r="W84" s="49">
        <v>0.3</v>
      </c>
      <c r="X84" s="49">
        <v>6</v>
      </c>
      <c r="Y84" s="49">
        <v>120</v>
      </c>
      <c r="Z84" s="49">
        <v>7</v>
      </c>
      <c r="AA84" s="49">
        <v>4</v>
      </c>
      <c r="AB84" s="49">
        <v>7</v>
      </c>
      <c r="AC84" s="49">
        <v>1.4</v>
      </c>
      <c r="AD84" s="49">
        <v>0</v>
      </c>
      <c r="AE84" s="49">
        <v>0</v>
      </c>
      <c r="AF84" s="49">
        <v>0</v>
      </c>
      <c r="AG84" s="49">
        <v>0.1</v>
      </c>
      <c r="AH84" s="49">
        <v>0.01</v>
      </c>
      <c r="AI84" s="49">
        <v>0.01</v>
      </c>
      <c r="AJ84" s="49">
        <v>0.1</v>
      </c>
      <c r="AK84" s="49">
        <v>0.2</v>
      </c>
      <c r="AL84" s="49">
        <v>2</v>
      </c>
      <c r="AM84" s="60">
        <v>0.2</v>
      </c>
      <c r="AN84" s="60">
        <v>8</v>
      </c>
      <c r="AO84" s="60">
        <v>10</v>
      </c>
      <c r="AP84" s="60">
        <v>14</v>
      </c>
      <c r="AQ84" s="60">
        <v>14</v>
      </c>
      <c r="AR84" s="60">
        <v>2</v>
      </c>
      <c r="AS84" s="60">
        <v>8</v>
      </c>
      <c r="AT84" s="60">
        <v>2</v>
      </c>
      <c r="AU84" s="60">
        <v>7</v>
      </c>
      <c r="AV84" s="60">
        <v>13</v>
      </c>
      <c r="AW84" s="60">
        <v>8</v>
      </c>
      <c r="AX84" s="60">
        <v>58</v>
      </c>
      <c r="AY84" s="60">
        <v>5</v>
      </c>
      <c r="AZ84" s="60">
        <v>11</v>
      </c>
      <c r="BA84" s="60">
        <v>32</v>
      </c>
      <c r="BB84" s="60">
        <v>0</v>
      </c>
      <c r="BC84" s="60">
        <v>10</v>
      </c>
      <c r="BD84" s="60">
        <v>12</v>
      </c>
      <c r="BE84" s="60">
        <v>5</v>
      </c>
      <c r="BF84" s="60">
        <v>4</v>
      </c>
      <c r="BG84" s="60">
        <v>0</v>
      </c>
      <c r="BH84" s="60">
        <v>0</v>
      </c>
      <c r="BI84" s="60">
        <v>0</v>
      </c>
      <c r="BJ84" s="60">
        <v>0</v>
      </c>
      <c r="BK84" s="60">
        <v>0</v>
      </c>
      <c r="BL84" s="60">
        <v>0</v>
      </c>
      <c r="BM84" s="60">
        <v>0</v>
      </c>
      <c r="BN84" s="60">
        <v>0</v>
      </c>
      <c r="BO84" s="60">
        <v>0</v>
      </c>
      <c r="BP84" s="60">
        <v>0</v>
      </c>
      <c r="BQ84" s="60">
        <v>0</v>
      </c>
      <c r="BR84" s="60">
        <v>0</v>
      </c>
      <c r="BS84" s="60">
        <v>0</v>
      </c>
      <c r="BT84" s="60">
        <v>0</v>
      </c>
      <c r="BU84" s="60">
        <v>0</v>
      </c>
      <c r="BV84" s="60">
        <v>0</v>
      </c>
      <c r="BW84" s="60">
        <v>0</v>
      </c>
      <c r="BX84" s="60">
        <v>0</v>
      </c>
      <c r="BY84" s="60">
        <v>0</v>
      </c>
      <c r="BZ84" s="60">
        <v>0</v>
      </c>
      <c r="CA84" s="60">
        <v>0</v>
      </c>
      <c r="CB84" s="60">
        <v>0</v>
      </c>
      <c r="CC84" s="60">
        <v>0</v>
      </c>
      <c r="CD84" s="60">
        <v>0</v>
      </c>
      <c r="CE84" s="60">
        <v>88.1</v>
      </c>
      <c r="CF84" s="60">
        <v>0</v>
      </c>
      <c r="CG84" s="60"/>
      <c r="CH84" s="60">
        <v>2</v>
      </c>
      <c r="CI84" s="60">
        <v>2</v>
      </c>
    </row>
    <row r="85" spans="1:87" x14ac:dyDescent="0.25">
      <c r="A85" s="55"/>
      <c r="B85" s="14" t="s">
        <v>91</v>
      </c>
      <c r="C85" s="62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</row>
    <row r="86" spans="1:87" s="17" customFormat="1" x14ac:dyDescent="0.25">
      <c r="A86" s="42" t="s">
        <v>271</v>
      </c>
      <c r="B86" s="78" t="s">
        <v>272</v>
      </c>
      <c r="C86" s="77">
        <v>50</v>
      </c>
      <c r="D86" s="42" t="str">
        <f>"30"</f>
        <v>30</v>
      </c>
      <c r="E86" s="42">
        <v>0.4</v>
      </c>
      <c r="F86" s="42">
        <v>0.24</v>
      </c>
      <c r="G86" s="42">
        <v>0.05</v>
      </c>
      <c r="H86" s="42">
        <v>0.03</v>
      </c>
      <c r="I86" s="42">
        <v>1.25</v>
      </c>
      <c r="J86" s="42">
        <v>0.75</v>
      </c>
      <c r="K86" s="42">
        <v>7</v>
      </c>
      <c r="L86" s="42">
        <v>4.2</v>
      </c>
      <c r="M86" s="42">
        <v>0.23</v>
      </c>
      <c r="N86" s="42">
        <v>1.17</v>
      </c>
      <c r="O86" s="42">
        <v>0</v>
      </c>
      <c r="P86" s="42">
        <v>0</v>
      </c>
      <c r="Q86" s="42">
        <v>2.02</v>
      </c>
      <c r="R86" s="42">
        <v>0.03</v>
      </c>
      <c r="S86" s="42">
        <v>0.65</v>
      </c>
      <c r="T86" s="42">
        <v>0</v>
      </c>
      <c r="U86" s="42">
        <v>0</v>
      </c>
      <c r="V86" s="42">
        <v>0.03</v>
      </c>
      <c r="W86" s="42">
        <v>0.44</v>
      </c>
      <c r="X86" s="42">
        <v>66.94</v>
      </c>
      <c r="Y86" s="42">
        <v>67.010000000000005</v>
      </c>
      <c r="Z86" s="42">
        <v>10.220000000000001</v>
      </c>
      <c r="AA86" s="42">
        <v>5.79</v>
      </c>
      <c r="AB86" s="42">
        <v>11.4</v>
      </c>
      <c r="AC86" s="42">
        <v>0.37</v>
      </c>
      <c r="AD86" s="42">
        <v>0</v>
      </c>
      <c r="AE86" s="42">
        <v>2.4700000000000002</v>
      </c>
      <c r="AF86" s="42">
        <v>0.59</v>
      </c>
      <c r="AG86" s="42">
        <v>0.82</v>
      </c>
      <c r="AH86" s="42">
        <v>0</v>
      </c>
      <c r="AI86" s="42">
        <v>0.01</v>
      </c>
      <c r="AJ86" s="42">
        <v>0.04</v>
      </c>
      <c r="AK86" s="42">
        <v>0.12</v>
      </c>
      <c r="AL86" s="42">
        <v>0.57999999999999996</v>
      </c>
      <c r="AM86" s="42">
        <v>0</v>
      </c>
      <c r="AN86" s="42">
        <v>14.64</v>
      </c>
      <c r="AO86" s="42">
        <v>16.57</v>
      </c>
      <c r="AP86" s="42">
        <v>18.510000000000002</v>
      </c>
      <c r="AQ86" s="42">
        <v>25.41</v>
      </c>
      <c r="AR86" s="42">
        <v>5.52</v>
      </c>
      <c r="AS86" s="42">
        <v>14.64</v>
      </c>
      <c r="AT86" s="42">
        <v>3.59</v>
      </c>
      <c r="AU86" s="42">
        <v>12.43</v>
      </c>
      <c r="AV86" s="42">
        <v>11.05</v>
      </c>
      <c r="AW86" s="42">
        <v>20.16</v>
      </c>
      <c r="AX86" s="42">
        <v>90.6</v>
      </c>
      <c r="AY86" s="42">
        <v>3.87</v>
      </c>
      <c r="AZ86" s="42">
        <v>10.5</v>
      </c>
      <c r="BA86" s="42">
        <v>75.69</v>
      </c>
      <c r="BB86" s="42">
        <v>0</v>
      </c>
      <c r="BC86" s="42">
        <v>12.98</v>
      </c>
      <c r="BD86" s="42">
        <v>17.399999999999999</v>
      </c>
      <c r="BE86" s="42">
        <v>13.81</v>
      </c>
      <c r="BF86" s="42">
        <v>4.1399999999999997</v>
      </c>
      <c r="BG86" s="42">
        <v>0</v>
      </c>
      <c r="BH86" s="42">
        <v>0</v>
      </c>
      <c r="BI86" s="42">
        <v>0</v>
      </c>
      <c r="BJ86" s="42">
        <v>0</v>
      </c>
      <c r="BK86" s="42">
        <v>0</v>
      </c>
      <c r="BL86" s="42">
        <v>0</v>
      </c>
      <c r="BM86" s="42">
        <v>0</v>
      </c>
      <c r="BN86" s="42">
        <v>0.11</v>
      </c>
      <c r="BO86" s="42">
        <v>0</v>
      </c>
      <c r="BP86" s="42">
        <v>7.0000000000000007E-2</v>
      </c>
      <c r="BQ86" s="42">
        <v>0.01</v>
      </c>
      <c r="BR86" s="42">
        <v>0.01</v>
      </c>
      <c r="BS86" s="42">
        <v>0</v>
      </c>
      <c r="BT86" s="42">
        <v>0</v>
      </c>
      <c r="BU86" s="42">
        <v>0</v>
      </c>
      <c r="BV86" s="42">
        <v>0.42</v>
      </c>
      <c r="BW86" s="42">
        <v>0</v>
      </c>
      <c r="BX86" s="42">
        <v>0</v>
      </c>
      <c r="BY86" s="42">
        <v>1.04</v>
      </c>
      <c r="BZ86" s="42">
        <v>0</v>
      </c>
      <c r="CA86" s="42">
        <v>0</v>
      </c>
      <c r="CB86" s="42">
        <v>0</v>
      </c>
      <c r="CC86" s="42">
        <v>0</v>
      </c>
      <c r="CD86" s="42">
        <v>0</v>
      </c>
      <c r="CE86" s="42">
        <v>25.52</v>
      </c>
      <c r="CF86" s="42">
        <v>0.41</v>
      </c>
      <c r="CG86" s="42"/>
      <c r="CH86" s="42">
        <v>2.4500000000000002</v>
      </c>
      <c r="CI86" s="42">
        <v>1.47</v>
      </c>
    </row>
    <row r="87" spans="1:87" s="17" customFormat="1" ht="34.5" customHeight="1" x14ac:dyDescent="0.25">
      <c r="A87" s="37" t="s">
        <v>153</v>
      </c>
      <c r="B87" s="39" t="s">
        <v>150</v>
      </c>
      <c r="C87" s="57" t="s">
        <v>229</v>
      </c>
      <c r="D87" s="37" t="str">
        <f>"150/15"</f>
        <v>150/15</v>
      </c>
      <c r="E87" s="37">
        <v>4.92</v>
      </c>
      <c r="F87" s="37">
        <v>4.58</v>
      </c>
      <c r="G87" s="37">
        <v>3.48</v>
      </c>
      <c r="H87" s="37">
        <v>3.14</v>
      </c>
      <c r="I87" s="37">
        <v>15.73</v>
      </c>
      <c r="J87" s="37">
        <v>13.14</v>
      </c>
      <c r="K87" s="37">
        <v>112.48</v>
      </c>
      <c r="L87" s="37">
        <v>97.853526000000002</v>
      </c>
      <c r="M87" s="37">
        <v>1.51</v>
      </c>
      <c r="N87" s="37">
        <v>0.98</v>
      </c>
      <c r="O87" s="37">
        <v>0.83</v>
      </c>
      <c r="P87" s="37">
        <v>0</v>
      </c>
      <c r="Q87" s="37">
        <v>1.69</v>
      </c>
      <c r="R87" s="37">
        <v>10.29</v>
      </c>
      <c r="S87" s="37">
        <v>1.1599999999999999</v>
      </c>
      <c r="T87" s="37">
        <v>0</v>
      </c>
      <c r="U87" s="37">
        <v>0</v>
      </c>
      <c r="V87" s="37">
        <v>0.12</v>
      </c>
      <c r="W87" s="37">
        <v>1.73</v>
      </c>
      <c r="X87" s="37">
        <v>334.31</v>
      </c>
      <c r="Y87" s="37">
        <v>315.33</v>
      </c>
      <c r="Z87" s="37">
        <v>14.16</v>
      </c>
      <c r="AA87" s="37">
        <v>17.36</v>
      </c>
      <c r="AB87" s="37">
        <v>56.8</v>
      </c>
      <c r="AC87" s="37">
        <v>0.78</v>
      </c>
      <c r="AD87" s="37">
        <v>1.88</v>
      </c>
      <c r="AE87" s="37">
        <v>656.91</v>
      </c>
      <c r="AF87" s="37">
        <v>125.25</v>
      </c>
      <c r="AG87" s="37">
        <v>0.84</v>
      </c>
      <c r="AH87" s="37">
        <v>7.0000000000000007E-2</v>
      </c>
      <c r="AI87" s="37">
        <v>0.05</v>
      </c>
      <c r="AJ87" s="37">
        <v>1.1100000000000001</v>
      </c>
      <c r="AK87" s="37">
        <v>1.1399999999999999</v>
      </c>
      <c r="AL87" s="37">
        <v>3.98</v>
      </c>
      <c r="AM87" s="42">
        <v>0</v>
      </c>
      <c r="AN87" s="42">
        <v>209.59</v>
      </c>
      <c r="AO87" s="42">
        <v>172.51</v>
      </c>
      <c r="AP87" s="42">
        <v>312.39999999999998</v>
      </c>
      <c r="AQ87" s="42">
        <v>449.82</v>
      </c>
      <c r="AR87" s="42">
        <v>87.52</v>
      </c>
      <c r="AS87" s="42">
        <v>168.65</v>
      </c>
      <c r="AT87" s="42">
        <v>50.26</v>
      </c>
      <c r="AU87" s="42">
        <v>179.61</v>
      </c>
      <c r="AV87" s="42">
        <v>222.98</v>
      </c>
      <c r="AW87" s="42">
        <v>266.06</v>
      </c>
      <c r="AX87" s="42">
        <v>345.26</v>
      </c>
      <c r="AY87" s="42">
        <v>131.72</v>
      </c>
      <c r="AZ87" s="42">
        <v>188.88</v>
      </c>
      <c r="BA87" s="42">
        <v>786.21</v>
      </c>
      <c r="BB87" s="42">
        <v>44.31</v>
      </c>
      <c r="BC87" s="42">
        <v>182.56</v>
      </c>
      <c r="BD87" s="42">
        <v>175.03</v>
      </c>
      <c r="BE87" s="42">
        <v>135.94</v>
      </c>
      <c r="BF87" s="42">
        <v>61.68</v>
      </c>
      <c r="BG87" s="42">
        <v>0.05</v>
      </c>
      <c r="BH87" s="42">
        <v>0.01</v>
      </c>
      <c r="BI87" s="42">
        <v>0.01</v>
      </c>
      <c r="BJ87" s="42">
        <v>0.03</v>
      </c>
      <c r="BK87" s="42">
        <v>0.03</v>
      </c>
      <c r="BL87" s="42">
        <v>0.11</v>
      </c>
      <c r="BM87" s="42">
        <v>0</v>
      </c>
      <c r="BN87" s="42">
        <v>0.13</v>
      </c>
      <c r="BO87" s="42">
        <v>0</v>
      </c>
      <c r="BP87" s="42">
        <v>7.0000000000000007E-2</v>
      </c>
      <c r="BQ87" s="42">
        <v>0</v>
      </c>
      <c r="BR87" s="42">
        <v>0.01</v>
      </c>
      <c r="BS87" s="42">
        <v>0</v>
      </c>
      <c r="BT87" s="42">
        <v>0</v>
      </c>
      <c r="BU87" s="42">
        <v>0.04</v>
      </c>
      <c r="BV87" s="42">
        <v>0.42</v>
      </c>
      <c r="BW87" s="42">
        <v>0</v>
      </c>
      <c r="BX87" s="42">
        <v>0</v>
      </c>
      <c r="BY87" s="42">
        <v>0.93</v>
      </c>
      <c r="BZ87" s="42">
        <v>0</v>
      </c>
      <c r="CA87" s="42">
        <v>0</v>
      </c>
      <c r="CB87" s="42">
        <v>0</v>
      </c>
      <c r="CC87" s="42">
        <v>0</v>
      </c>
      <c r="CD87" s="42">
        <v>0</v>
      </c>
      <c r="CE87" s="42">
        <v>176.79</v>
      </c>
      <c r="CF87" s="42">
        <v>111.36</v>
      </c>
      <c r="CG87" s="42"/>
      <c r="CH87" s="42">
        <v>4.8</v>
      </c>
      <c r="CI87" s="42">
        <v>4</v>
      </c>
    </row>
    <row r="88" spans="1:87" s="17" customFormat="1" ht="31.5" x14ac:dyDescent="0.25">
      <c r="A88" s="37" t="s">
        <v>154</v>
      </c>
      <c r="B88" s="39" t="s">
        <v>151</v>
      </c>
      <c r="C88" s="57" t="s">
        <v>233</v>
      </c>
      <c r="D88" s="37" t="str">
        <f>"50/15"</f>
        <v>50/15</v>
      </c>
      <c r="E88" s="37">
        <v>7.68</v>
      </c>
      <c r="F88" s="37">
        <v>5.53</v>
      </c>
      <c r="G88" s="37">
        <v>6.05</v>
      </c>
      <c r="H88" s="37">
        <v>4.51</v>
      </c>
      <c r="I88" s="37">
        <v>11.46</v>
      </c>
      <c r="J88" s="37">
        <v>8.4600000000000009</v>
      </c>
      <c r="K88" s="37">
        <v>129.86000000000001</v>
      </c>
      <c r="L88" s="37">
        <v>95.73025380833333</v>
      </c>
      <c r="M88" s="37">
        <v>0.48</v>
      </c>
      <c r="N88" s="37">
        <v>0.02</v>
      </c>
      <c r="O88" s="37">
        <v>0.48</v>
      </c>
      <c r="P88" s="37">
        <v>0</v>
      </c>
      <c r="Q88" s="37">
        <v>1.26</v>
      </c>
      <c r="R88" s="37">
        <v>6.54</v>
      </c>
      <c r="S88" s="37">
        <v>0.67</v>
      </c>
      <c r="T88" s="37">
        <v>0</v>
      </c>
      <c r="U88" s="37">
        <v>0</v>
      </c>
      <c r="V88" s="37">
        <v>0.04</v>
      </c>
      <c r="W88" s="37">
        <v>0.59</v>
      </c>
      <c r="X88" s="37">
        <v>62.23</v>
      </c>
      <c r="Y88" s="37">
        <v>38.31</v>
      </c>
      <c r="Z88" s="37">
        <v>12.23</v>
      </c>
      <c r="AA88" s="37">
        <v>4.33</v>
      </c>
      <c r="AB88" s="37">
        <v>15.03</v>
      </c>
      <c r="AC88" s="37">
        <v>0.24</v>
      </c>
      <c r="AD88" s="37">
        <v>4.96</v>
      </c>
      <c r="AE88" s="37">
        <v>112.74</v>
      </c>
      <c r="AF88" s="37">
        <v>28.38</v>
      </c>
      <c r="AG88" s="37">
        <v>0.04</v>
      </c>
      <c r="AH88" s="37">
        <v>0.02</v>
      </c>
      <c r="AI88" s="37">
        <v>0.02</v>
      </c>
      <c r="AJ88" s="37">
        <v>0.16</v>
      </c>
      <c r="AK88" s="37">
        <v>7.0000000000000007E-2</v>
      </c>
      <c r="AL88" s="37">
        <v>1.1599999999999999</v>
      </c>
      <c r="AM88" s="42">
        <v>0</v>
      </c>
      <c r="AN88" s="42">
        <v>3.57</v>
      </c>
      <c r="AO88" s="42">
        <v>3.24</v>
      </c>
      <c r="AP88" s="42">
        <v>5.88</v>
      </c>
      <c r="AQ88" s="42">
        <v>2.14</v>
      </c>
      <c r="AR88" s="42">
        <v>1.1399999999999999</v>
      </c>
      <c r="AS88" s="42">
        <v>2.5</v>
      </c>
      <c r="AT88" s="42">
        <v>0.93</v>
      </c>
      <c r="AU88" s="42">
        <v>3.65</v>
      </c>
      <c r="AV88" s="42">
        <v>2.69</v>
      </c>
      <c r="AW88" s="42">
        <v>3.02</v>
      </c>
      <c r="AX88" s="42">
        <v>3.6</v>
      </c>
      <c r="AY88" s="42">
        <v>1.57</v>
      </c>
      <c r="AZ88" s="42">
        <v>2.59</v>
      </c>
      <c r="BA88" s="42">
        <v>22.28</v>
      </c>
      <c r="BB88" s="42">
        <v>0</v>
      </c>
      <c r="BC88" s="42">
        <v>6.66</v>
      </c>
      <c r="BD88" s="42">
        <v>3.74</v>
      </c>
      <c r="BE88" s="42">
        <v>1.96</v>
      </c>
      <c r="BF88" s="42">
        <v>1.42</v>
      </c>
      <c r="BG88" s="42">
        <v>0.03</v>
      </c>
      <c r="BH88" s="42">
        <v>0.01</v>
      </c>
      <c r="BI88" s="42">
        <v>0.01</v>
      </c>
      <c r="BJ88" s="42">
        <v>0.01</v>
      </c>
      <c r="BK88" s="42">
        <v>0.02</v>
      </c>
      <c r="BL88" s="42">
        <v>0.06</v>
      </c>
      <c r="BM88" s="42">
        <v>0</v>
      </c>
      <c r="BN88" s="42">
        <v>0.2</v>
      </c>
      <c r="BO88" s="42">
        <v>0</v>
      </c>
      <c r="BP88" s="42">
        <v>0.06</v>
      </c>
      <c r="BQ88" s="42">
        <v>0</v>
      </c>
      <c r="BR88" s="42">
        <v>0</v>
      </c>
      <c r="BS88" s="42">
        <v>0</v>
      </c>
      <c r="BT88" s="42">
        <v>0</v>
      </c>
      <c r="BU88" s="42">
        <v>0.02</v>
      </c>
      <c r="BV88" s="42">
        <v>0.18</v>
      </c>
      <c r="BW88" s="42">
        <v>0</v>
      </c>
      <c r="BX88" s="42">
        <v>0</v>
      </c>
      <c r="BY88" s="42">
        <v>0.01</v>
      </c>
      <c r="BZ88" s="42">
        <v>0</v>
      </c>
      <c r="CA88" s="42">
        <v>0</v>
      </c>
      <c r="CB88" s="42">
        <v>0</v>
      </c>
      <c r="CC88" s="42">
        <v>0</v>
      </c>
      <c r="CD88" s="42">
        <v>0</v>
      </c>
      <c r="CE88" s="42">
        <v>15.84</v>
      </c>
      <c r="CF88" s="42">
        <v>23.75</v>
      </c>
      <c r="CG88" s="42"/>
      <c r="CH88" s="42">
        <v>1.5</v>
      </c>
      <c r="CI88" s="42">
        <v>1.2</v>
      </c>
    </row>
    <row r="89" spans="1:87" s="17" customFormat="1" x14ac:dyDescent="0.25">
      <c r="A89" s="37" t="s">
        <v>155</v>
      </c>
      <c r="B89" s="39" t="s">
        <v>152</v>
      </c>
      <c r="C89" s="64">
        <v>130</v>
      </c>
      <c r="D89" s="37" t="str">
        <f>"120"</f>
        <v>120</v>
      </c>
      <c r="E89" s="37">
        <v>2.64</v>
      </c>
      <c r="F89" s="37">
        <v>2.44</v>
      </c>
      <c r="G89" s="37">
        <v>4.17</v>
      </c>
      <c r="H89" s="37">
        <v>3.85</v>
      </c>
      <c r="I89" s="37">
        <v>18.79</v>
      </c>
      <c r="J89" s="37">
        <v>17.34</v>
      </c>
      <c r="K89" s="37">
        <v>122.23</v>
      </c>
      <c r="L89" s="37">
        <v>112.82931504000001</v>
      </c>
      <c r="M89" s="37">
        <v>2.69</v>
      </c>
      <c r="N89" s="37">
        <v>0.11</v>
      </c>
      <c r="O89" s="37">
        <v>2.69</v>
      </c>
      <c r="P89" s="37">
        <v>0</v>
      </c>
      <c r="Q89" s="37">
        <v>2.0299999999999998</v>
      </c>
      <c r="R89" s="37">
        <v>14</v>
      </c>
      <c r="S89" s="37">
        <v>1.31</v>
      </c>
      <c r="T89" s="37">
        <v>0</v>
      </c>
      <c r="U89" s="37">
        <v>0</v>
      </c>
      <c r="V89" s="37">
        <v>0.22</v>
      </c>
      <c r="W89" s="37">
        <v>1.68</v>
      </c>
      <c r="X89" s="37">
        <v>162.88</v>
      </c>
      <c r="Y89" s="37">
        <v>536.55999999999995</v>
      </c>
      <c r="Z89" s="37">
        <v>29.85</v>
      </c>
      <c r="AA89" s="37">
        <v>22.8</v>
      </c>
      <c r="AB89" s="37">
        <v>66.84</v>
      </c>
      <c r="AC89" s="37">
        <v>0.84</v>
      </c>
      <c r="AD89" s="37">
        <v>17.239999999999998</v>
      </c>
      <c r="AE89" s="37">
        <v>30.81</v>
      </c>
      <c r="AF89" s="37">
        <v>34.86</v>
      </c>
      <c r="AG89" s="37">
        <v>0.15</v>
      </c>
      <c r="AH89" s="37">
        <v>0.09</v>
      </c>
      <c r="AI89" s="37">
        <v>0.08</v>
      </c>
      <c r="AJ89" s="37">
        <v>1.08</v>
      </c>
      <c r="AK89" s="37">
        <v>2</v>
      </c>
      <c r="AL89" s="37">
        <v>8.3000000000000007</v>
      </c>
      <c r="AM89" s="42">
        <v>0</v>
      </c>
      <c r="AN89" s="42">
        <v>25.15</v>
      </c>
      <c r="AO89" s="42">
        <v>39.58</v>
      </c>
      <c r="AP89" s="42">
        <v>50.1</v>
      </c>
      <c r="AQ89" s="42">
        <v>58.99</v>
      </c>
      <c r="AR89" s="42">
        <v>10.08</v>
      </c>
      <c r="AS89" s="42">
        <v>39.78</v>
      </c>
      <c r="AT89" s="42">
        <v>20.37</v>
      </c>
      <c r="AU89" s="42">
        <v>40.58</v>
      </c>
      <c r="AV89" s="42">
        <v>56.82</v>
      </c>
      <c r="AW89" s="42">
        <v>154.94999999999999</v>
      </c>
      <c r="AX89" s="42">
        <v>68.95</v>
      </c>
      <c r="AY89" s="42">
        <v>14.38</v>
      </c>
      <c r="AZ89" s="42">
        <v>40.14</v>
      </c>
      <c r="BA89" s="42">
        <v>215.74</v>
      </c>
      <c r="BB89" s="42">
        <v>0</v>
      </c>
      <c r="BC89" s="42">
        <v>30.13</v>
      </c>
      <c r="BD89" s="42">
        <v>27.4</v>
      </c>
      <c r="BE89" s="42">
        <v>29.97</v>
      </c>
      <c r="BF89" s="42">
        <v>12.78</v>
      </c>
      <c r="BG89" s="42">
        <v>0.14000000000000001</v>
      </c>
      <c r="BH89" s="42">
        <v>0.03</v>
      </c>
      <c r="BI89" s="42">
        <v>0.03</v>
      </c>
      <c r="BJ89" s="42">
        <v>7.0000000000000007E-2</v>
      </c>
      <c r="BK89" s="42">
        <v>0.09</v>
      </c>
      <c r="BL89" s="42">
        <v>0.3</v>
      </c>
      <c r="BM89" s="42">
        <v>0</v>
      </c>
      <c r="BN89" s="42">
        <v>0.99</v>
      </c>
      <c r="BO89" s="42">
        <v>0</v>
      </c>
      <c r="BP89" s="42">
        <v>0.3</v>
      </c>
      <c r="BQ89" s="42">
        <v>0</v>
      </c>
      <c r="BR89" s="42">
        <v>0</v>
      </c>
      <c r="BS89" s="42">
        <v>0</v>
      </c>
      <c r="BT89" s="42">
        <v>0</v>
      </c>
      <c r="BU89" s="42">
        <v>0.11</v>
      </c>
      <c r="BV89" s="42">
        <v>1</v>
      </c>
      <c r="BW89" s="42">
        <v>0</v>
      </c>
      <c r="BX89" s="42">
        <v>0</v>
      </c>
      <c r="BY89" s="42">
        <v>0.12</v>
      </c>
      <c r="BZ89" s="42">
        <v>0</v>
      </c>
      <c r="CA89" s="42">
        <v>0</v>
      </c>
      <c r="CB89" s="42">
        <v>0</v>
      </c>
      <c r="CC89" s="42">
        <v>0</v>
      </c>
      <c r="CD89" s="42">
        <v>0</v>
      </c>
      <c r="CE89" s="42">
        <v>97.35</v>
      </c>
      <c r="CF89" s="42">
        <v>22.37</v>
      </c>
      <c r="CG89" s="42"/>
      <c r="CH89" s="42">
        <v>9</v>
      </c>
      <c r="CI89" s="42">
        <v>8.3000000000000007</v>
      </c>
    </row>
    <row r="90" spans="1:87" s="17" customFormat="1" x14ac:dyDescent="0.25">
      <c r="A90" s="37" t="s">
        <v>156</v>
      </c>
      <c r="B90" s="39" t="s">
        <v>164</v>
      </c>
      <c r="C90" s="64">
        <v>180</v>
      </c>
      <c r="D90" s="37" t="str">
        <f>"150"</f>
        <v>150</v>
      </c>
      <c r="E90" s="37">
        <v>0.69</v>
      </c>
      <c r="F90" s="37">
        <v>0.56999999999999995</v>
      </c>
      <c r="G90" s="37">
        <v>0.04</v>
      </c>
      <c r="H90" s="37">
        <v>0.03</v>
      </c>
      <c r="I90" s="37">
        <v>14.33</v>
      </c>
      <c r="J90" s="37">
        <v>11.94</v>
      </c>
      <c r="K90" s="37">
        <v>54.112000000000002</v>
      </c>
      <c r="L90" s="37">
        <v>45.093271499999993</v>
      </c>
      <c r="M90" s="37">
        <v>0.01</v>
      </c>
      <c r="N90" s="37">
        <v>0</v>
      </c>
      <c r="O90" s="37">
        <v>0</v>
      </c>
      <c r="P90" s="37">
        <v>0</v>
      </c>
      <c r="Q90" s="37">
        <v>9.69</v>
      </c>
      <c r="R90" s="37">
        <v>0.32</v>
      </c>
      <c r="S90" s="37">
        <v>1.92</v>
      </c>
      <c r="T90" s="37">
        <v>0</v>
      </c>
      <c r="U90" s="37">
        <v>0</v>
      </c>
      <c r="V90" s="37">
        <v>0.17</v>
      </c>
      <c r="W90" s="37">
        <v>0.45</v>
      </c>
      <c r="X90" s="37">
        <v>1.94</v>
      </c>
      <c r="Y90" s="37">
        <v>191.36</v>
      </c>
      <c r="Z90" s="37">
        <v>17.59</v>
      </c>
      <c r="AA90" s="37">
        <v>11.22</v>
      </c>
      <c r="AB90" s="37">
        <v>15.28</v>
      </c>
      <c r="AC90" s="37">
        <v>0.36</v>
      </c>
      <c r="AD90" s="37">
        <v>0</v>
      </c>
      <c r="AE90" s="37">
        <v>354.38</v>
      </c>
      <c r="AF90" s="37">
        <v>65.59</v>
      </c>
      <c r="AG90" s="37">
        <v>0.62</v>
      </c>
      <c r="AH90" s="37">
        <v>0.01</v>
      </c>
      <c r="AI90" s="37">
        <v>0.02</v>
      </c>
      <c r="AJ90" s="37">
        <v>0.28999999999999998</v>
      </c>
      <c r="AK90" s="37">
        <v>0.44</v>
      </c>
      <c r="AL90" s="37">
        <v>0.18</v>
      </c>
      <c r="AM90" s="42">
        <v>0</v>
      </c>
      <c r="AN90" s="42">
        <v>0.01</v>
      </c>
      <c r="AO90" s="42">
        <v>0</v>
      </c>
      <c r="AP90" s="42">
        <v>0.01</v>
      </c>
      <c r="AQ90" s="42">
        <v>0.01</v>
      </c>
      <c r="AR90" s="42">
        <v>0</v>
      </c>
      <c r="AS90" s="42">
        <v>0.01</v>
      </c>
      <c r="AT90" s="42">
        <v>0</v>
      </c>
      <c r="AU90" s="42">
        <v>0.01</v>
      </c>
      <c r="AV90" s="42">
        <v>0.01</v>
      </c>
      <c r="AW90" s="42">
        <v>0.01</v>
      </c>
      <c r="AX90" s="42">
        <v>0.03</v>
      </c>
      <c r="AY90" s="42">
        <v>0</v>
      </c>
      <c r="AZ90" s="42">
        <v>0</v>
      </c>
      <c r="BA90" s="42">
        <v>0.01</v>
      </c>
      <c r="BB90" s="42">
        <v>0</v>
      </c>
      <c r="BC90" s="42">
        <v>0.01</v>
      </c>
      <c r="BD90" s="42">
        <v>0.01</v>
      </c>
      <c r="BE90" s="42">
        <v>0</v>
      </c>
      <c r="BF90" s="42">
        <v>0</v>
      </c>
      <c r="BG90" s="42">
        <v>0</v>
      </c>
      <c r="BH90" s="42">
        <v>0</v>
      </c>
      <c r="BI90" s="42">
        <v>0</v>
      </c>
      <c r="BJ90" s="42">
        <v>0</v>
      </c>
      <c r="BK90" s="42">
        <v>0</v>
      </c>
      <c r="BL90" s="42">
        <v>0</v>
      </c>
      <c r="BM90" s="42">
        <v>0</v>
      </c>
      <c r="BN90" s="42">
        <v>0</v>
      </c>
      <c r="BO90" s="42">
        <v>0</v>
      </c>
      <c r="BP90" s="42">
        <v>0</v>
      </c>
      <c r="BQ90" s="42">
        <v>0</v>
      </c>
      <c r="BR90" s="42">
        <v>0</v>
      </c>
      <c r="BS90" s="42">
        <v>0</v>
      </c>
      <c r="BT90" s="42">
        <v>0</v>
      </c>
      <c r="BU90" s="42">
        <v>0</v>
      </c>
      <c r="BV90" s="42">
        <v>0.01</v>
      </c>
      <c r="BW90" s="42">
        <v>0</v>
      </c>
      <c r="BX90" s="42">
        <v>0</v>
      </c>
      <c r="BY90" s="42">
        <v>0</v>
      </c>
      <c r="BZ90" s="42">
        <v>0</v>
      </c>
      <c r="CA90" s="42">
        <v>0</v>
      </c>
      <c r="CB90" s="42">
        <v>0</v>
      </c>
      <c r="CC90" s="42">
        <v>0</v>
      </c>
      <c r="CD90" s="42">
        <v>0</v>
      </c>
      <c r="CE90" s="42">
        <v>159.75</v>
      </c>
      <c r="CF90" s="42">
        <v>59.06</v>
      </c>
      <c r="CG90" s="42"/>
      <c r="CH90" s="42">
        <v>0.2</v>
      </c>
      <c r="CI90" s="42">
        <v>0.2</v>
      </c>
    </row>
    <row r="91" spans="1:87" s="13" customFormat="1" x14ac:dyDescent="0.25">
      <c r="A91" s="54" t="s">
        <v>120</v>
      </c>
      <c r="B91" s="47" t="s">
        <v>92</v>
      </c>
      <c r="C91" s="65">
        <v>50</v>
      </c>
      <c r="D91" s="54" t="str">
        <f>"35"</f>
        <v>35</v>
      </c>
      <c r="E91" s="54">
        <v>3.3</v>
      </c>
      <c r="F91" s="54">
        <v>2.31</v>
      </c>
      <c r="G91" s="54">
        <v>0.6</v>
      </c>
      <c r="H91" s="54">
        <v>0.42</v>
      </c>
      <c r="I91" s="54">
        <v>20.85</v>
      </c>
      <c r="J91" s="54">
        <v>14.6</v>
      </c>
      <c r="K91" s="54">
        <v>96.69</v>
      </c>
      <c r="L91" s="54">
        <v>67.682999999999993</v>
      </c>
      <c r="M91" s="54">
        <v>7.0000000000000007E-2</v>
      </c>
      <c r="N91" s="54">
        <v>0</v>
      </c>
      <c r="O91" s="54">
        <v>0</v>
      </c>
      <c r="P91" s="54">
        <v>0</v>
      </c>
      <c r="Q91" s="54">
        <v>0.42</v>
      </c>
      <c r="R91" s="54">
        <v>11.27</v>
      </c>
      <c r="S91" s="54">
        <v>2.91</v>
      </c>
      <c r="T91" s="54">
        <v>0</v>
      </c>
      <c r="U91" s="54">
        <v>0</v>
      </c>
      <c r="V91" s="54">
        <v>0.35</v>
      </c>
      <c r="W91" s="54">
        <v>0.88</v>
      </c>
      <c r="X91" s="54">
        <v>213.5</v>
      </c>
      <c r="Y91" s="54">
        <v>85.75</v>
      </c>
      <c r="Z91" s="54">
        <v>12.25</v>
      </c>
      <c r="AA91" s="54">
        <v>16.45</v>
      </c>
      <c r="AB91" s="54">
        <v>55.3</v>
      </c>
      <c r="AC91" s="54">
        <v>1.37</v>
      </c>
      <c r="AD91" s="54">
        <v>0</v>
      </c>
      <c r="AE91" s="54">
        <v>1.75</v>
      </c>
      <c r="AF91" s="54">
        <v>0.35</v>
      </c>
      <c r="AG91" s="54">
        <v>0.49</v>
      </c>
      <c r="AH91" s="54">
        <v>0.06</v>
      </c>
      <c r="AI91" s="54">
        <v>0.03</v>
      </c>
      <c r="AJ91" s="54">
        <v>0.25</v>
      </c>
      <c r="AK91" s="54">
        <v>0.7</v>
      </c>
      <c r="AL91" s="54">
        <v>0</v>
      </c>
      <c r="AM91" s="46">
        <v>0</v>
      </c>
      <c r="AN91" s="46">
        <v>112.7</v>
      </c>
      <c r="AO91" s="46">
        <v>86.8</v>
      </c>
      <c r="AP91" s="46">
        <v>149.44999999999999</v>
      </c>
      <c r="AQ91" s="46">
        <v>78.05</v>
      </c>
      <c r="AR91" s="46">
        <v>32.549999999999997</v>
      </c>
      <c r="AS91" s="46">
        <v>69.3</v>
      </c>
      <c r="AT91" s="46">
        <v>28</v>
      </c>
      <c r="AU91" s="46">
        <v>129.85</v>
      </c>
      <c r="AV91" s="46">
        <v>103.95</v>
      </c>
      <c r="AW91" s="46">
        <v>101.85</v>
      </c>
      <c r="AX91" s="46">
        <v>162.4</v>
      </c>
      <c r="AY91" s="46">
        <v>43.4</v>
      </c>
      <c r="AZ91" s="46">
        <v>108.5</v>
      </c>
      <c r="BA91" s="46">
        <v>545.65</v>
      </c>
      <c r="BB91" s="46">
        <v>0</v>
      </c>
      <c r="BC91" s="46">
        <v>184.1</v>
      </c>
      <c r="BD91" s="46">
        <v>101.85</v>
      </c>
      <c r="BE91" s="46">
        <v>63</v>
      </c>
      <c r="BF91" s="46">
        <v>45.5</v>
      </c>
      <c r="BG91" s="46">
        <v>0</v>
      </c>
      <c r="BH91" s="46">
        <v>0</v>
      </c>
      <c r="BI91" s="46">
        <v>0</v>
      </c>
      <c r="BJ91" s="46">
        <v>0</v>
      </c>
      <c r="BK91" s="46">
        <v>0</v>
      </c>
      <c r="BL91" s="46">
        <v>0</v>
      </c>
      <c r="BM91" s="46">
        <v>0</v>
      </c>
      <c r="BN91" s="46">
        <v>0.05</v>
      </c>
      <c r="BO91" s="46">
        <v>0</v>
      </c>
      <c r="BP91" s="46">
        <v>0</v>
      </c>
      <c r="BQ91" s="46">
        <v>0.01</v>
      </c>
      <c r="BR91" s="46">
        <v>0</v>
      </c>
      <c r="BS91" s="46">
        <v>0</v>
      </c>
      <c r="BT91" s="46">
        <v>0</v>
      </c>
      <c r="BU91" s="46">
        <v>0</v>
      </c>
      <c r="BV91" s="46">
        <v>0.04</v>
      </c>
      <c r="BW91" s="46">
        <v>0</v>
      </c>
      <c r="BX91" s="46">
        <v>0</v>
      </c>
      <c r="BY91" s="46">
        <v>0.17</v>
      </c>
      <c r="BZ91" s="46">
        <v>0.03</v>
      </c>
      <c r="CA91" s="46">
        <v>0</v>
      </c>
      <c r="CB91" s="46">
        <v>0</v>
      </c>
      <c r="CC91" s="46">
        <v>0</v>
      </c>
      <c r="CD91" s="46">
        <v>0</v>
      </c>
      <c r="CE91" s="46">
        <v>16.45</v>
      </c>
      <c r="CF91" s="46">
        <v>0.28999999999999998</v>
      </c>
      <c r="CG91" s="46"/>
      <c r="CH91" s="46">
        <v>0</v>
      </c>
      <c r="CI91" s="46">
        <v>0</v>
      </c>
    </row>
    <row r="92" spans="1:87" s="19" customFormat="1" x14ac:dyDescent="0.25">
      <c r="A92" s="49"/>
      <c r="B92" s="18" t="s">
        <v>93</v>
      </c>
      <c r="C92" s="66">
        <v>690</v>
      </c>
      <c r="D92" s="49">
        <v>565</v>
      </c>
      <c r="E92" s="49">
        <f>SUM(E86:E91)</f>
        <v>19.630000000000003</v>
      </c>
      <c r="F92" s="49">
        <f>SUM(F86:F91)</f>
        <v>15.670000000000002</v>
      </c>
      <c r="G92" s="49">
        <f t="shared" ref="G92:BR92" si="27">SUM(G86:G91)</f>
        <v>14.389999999999999</v>
      </c>
      <c r="H92" s="49">
        <f t="shared" si="27"/>
        <v>11.979999999999999</v>
      </c>
      <c r="I92" s="49">
        <f t="shared" si="27"/>
        <v>82.41</v>
      </c>
      <c r="J92" s="49">
        <f t="shared" si="27"/>
        <v>66.22999999999999</v>
      </c>
      <c r="K92" s="49">
        <f t="shared" si="27"/>
        <v>522.37200000000007</v>
      </c>
      <c r="L92" s="49">
        <f t="shared" si="27"/>
        <v>423.3893663483334</v>
      </c>
      <c r="M92" s="49">
        <f t="shared" si="27"/>
        <v>4.99</v>
      </c>
      <c r="N92" s="49">
        <f t="shared" si="27"/>
        <v>2.2799999999999998</v>
      </c>
      <c r="O92" s="49">
        <f t="shared" si="27"/>
        <v>4</v>
      </c>
      <c r="P92" s="49">
        <f t="shared" si="27"/>
        <v>0</v>
      </c>
      <c r="Q92" s="49">
        <f t="shared" si="27"/>
        <v>17.11</v>
      </c>
      <c r="R92" s="49">
        <f t="shared" si="27"/>
        <v>42.45</v>
      </c>
      <c r="S92" s="49">
        <f t="shared" si="27"/>
        <v>8.620000000000001</v>
      </c>
      <c r="T92" s="49">
        <f t="shared" si="27"/>
        <v>0</v>
      </c>
      <c r="U92" s="49">
        <f t="shared" si="27"/>
        <v>0</v>
      </c>
      <c r="V92" s="49">
        <f t="shared" si="27"/>
        <v>0.93</v>
      </c>
      <c r="W92" s="49">
        <f t="shared" si="27"/>
        <v>5.77</v>
      </c>
      <c r="X92" s="49">
        <f t="shared" si="27"/>
        <v>841.80000000000007</v>
      </c>
      <c r="Y92" s="49">
        <f t="shared" si="27"/>
        <v>1234.32</v>
      </c>
      <c r="Z92" s="49">
        <f t="shared" si="27"/>
        <v>96.300000000000011</v>
      </c>
      <c r="AA92" s="49">
        <f t="shared" si="27"/>
        <v>77.95</v>
      </c>
      <c r="AB92" s="49">
        <f t="shared" si="27"/>
        <v>220.64999999999998</v>
      </c>
      <c r="AC92" s="49">
        <f t="shared" si="27"/>
        <v>3.96</v>
      </c>
      <c r="AD92" s="49">
        <f t="shared" si="27"/>
        <v>24.08</v>
      </c>
      <c r="AE92" s="49">
        <f t="shared" si="27"/>
        <v>1159.06</v>
      </c>
      <c r="AF92" s="49">
        <f t="shared" si="27"/>
        <v>255.01999999999998</v>
      </c>
      <c r="AG92" s="49">
        <f t="shared" si="27"/>
        <v>2.96</v>
      </c>
      <c r="AH92" s="49">
        <f t="shared" si="27"/>
        <v>0.25</v>
      </c>
      <c r="AI92" s="49">
        <f t="shared" si="27"/>
        <v>0.21</v>
      </c>
      <c r="AJ92" s="49">
        <f t="shared" si="27"/>
        <v>2.93</v>
      </c>
      <c r="AK92" s="49">
        <f t="shared" si="27"/>
        <v>4.47</v>
      </c>
      <c r="AL92" s="49">
        <f t="shared" si="27"/>
        <v>14.2</v>
      </c>
      <c r="AM92" s="49">
        <f t="shared" si="27"/>
        <v>0</v>
      </c>
      <c r="AN92" s="49">
        <f t="shared" si="27"/>
        <v>365.66</v>
      </c>
      <c r="AO92" s="49">
        <f t="shared" si="27"/>
        <v>318.7</v>
      </c>
      <c r="AP92" s="49">
        <f t="shared" si="27"/>
        <v>536.34999999999991</v>
      </c>
      <c r="AQ92" s="49">
        <f t="shared" si="27"/>
        <v>614.41999999999996</v>
      </c>
      <c r="AR92" s="49">
        <f t="shared" si="27"/>
        <v>136.81</v>
      </c>
      <c r="AS92" s="49">
        <f t="shared" si="27"/>
        <v>294.88</v>
      </c>
      <c r="AT92" s="49">
        <f t="shared" si="27"/>
        <v>103.14999999999999</v>
      </c>
      <c r="AU92" s="49">
        <f t="shared" si="27"/>
        <v>366.13</v>
      </c>
      <c r="AV92" s="49">
        <f t="shared" si="27"/>
        <v>397.5</v>
      </c>
      <c r="AW92" s="49">
        <f t="shared" si="27"/>
        <v>546.04999999999995</v>
      </c>
      <c r="AX92" s="49">
        <f t="shared" si="27"/>
        <v>670.84</v>
      </c>
      <c r="AY92" s="49">
        <f t="shared" si="27"/>
        <v>194.94</v>
      </c>
      <c r="AZ92" s="49">
        <f t="shared" si="27"/>
        <v>350.61</v>
      </c>
      <c r="BA92" s="49">
        <f t="shared" si="27"/>
        <v>1645.58</v>
      </c>
      <c r="BB92" s="49">
        <f t="shared" si="27"/>
        <v>44.31</v>
      </c>
      <c r="BC92" s="49">
        <f t="shared" si="27"/>
        <v>416.43999999999994</v>
      </c>
      <c r="BD92" s="49">
        <f t="shared" si="27"/>
        <v>325.43</v>
      </c>
      <c r="BE92" s="49">
        <f t="shared" si="27"/>
        <v>244.68</v>
      </c>
      <c r="BF92" s="49">
        <f t="shared" si="27"/>
        <v>125.52</v>
      </c>
      <c r="BG92" s="49">
        <f t="shared" si="27"/>
        <v>0.22000000000000003</v>
      </c>
      <c r="BH92" s="49">
        <f t="shared" si="27"/>
        <v>0.05</v>
      </c>
      <c r="BI92" s="49">
        <f t="shared" si="27"/>
        <v>0.05</v>
      </c>
      <c r="BJ92" s="49">
        <f t="shared" si="27"/>
        <v>0.11000000000000001</v>
      </c>
      <c r="BK92" s="49">
        <f t="shared" si="27"/>
        <v>0.14000000000000001</v>
      </c>
      <c r="BL92" s="49">
        <f t="shared" si="27"/>
        <v>0.47</v>
      </c>
      <c r="BM92" s="49">
        <f t="shared" si="27"/>
        <v>0</v>
      </c>
      <c r="BN92" s="49">
        <f t="shared" si="27"/>
        <v>1.48</v>
      </c>
      <c r="BO92" s="49">
        <f t="shared" si="27"/>
        <v>0</v>
      </c>
      <c r="BP92" s="49">
        <f t="shared" si="27"/>
        <v>0.5</v>
      </c>
      <c r="BQ92" s="49">
        <f t="shared" si="27"/>
        <v>0.02</v>
      </c>
      <c r="BR92" s="49">
        <f t="shared" si="27"/>
        <v>0.02</v>
      </c>
      <c r="BS92" s="49">
        <f t="shared" ref="BS92:CI92" si="28">SUM(BS86:BS91)</f>
        <v>0</v>
      </c>
      <c r="BT92" s="49">
        <f t="shared" si="28"/>
        <v>0</v>
      </c>
      <c r="BU92" s="49">
        <f t="shared" si="28"/>
        <v>0.16999999999999998</v>
      </c>
      <c r="BV92" s="49">
        <f t="shared" si="28"/>
        <v>2.0699999999999998</v>
      </c>
      <c r="BW92" s="49">
        <f t="shared" si="28"/>
        <v>0</v>
      </c>
      <c r="BX92" s="49">
        <f t="shared" si="28"/>
        <v>0</v>
      </c>
      <c r="BY92" s="49">
        <f t="shared" si="28"/>
        <v>2.27</v>
      </c>
      <c r="BZ92" s="49">
        <f t="shared" si="28"/>
        <v>0.03</v>
      </c>
      <c r="CA92" s="49">
        <f t="shared" si="28"/>
        <v>0</v>
      </c>
      <c r="CB92" s="49">
        <f t="shared" si="28"/>
        <v>0</v>
      </c>
      <c r="CC92" s="49">
        <f t="shared" si="28"/>
        <v>0</v>
      </c>
      <c r="CD92" s="49">
        <f t="shared" si="28"/>
        <v>0</v>
      </c>
      <c r="CE92" s="49">
        <f t="shared" si="28"/>
        <v>491.7</v>
      </c>
      <c r="CF92" s="49">
        <f t="shared" si="28"/>
        <v>217.23999999999998</v>
      </c>
      <c r="CG92" s="49">
        <f t="shared" si="28"/>
        <v>0</v>
      </c>
      <c r="CH92" s="49">
        <f t="shared" si="28"/>
        <v>17.95</v>
      </c>
      <c r="CI92" s="49">
        <f t="shared" si="28"/>
        <v>15.17</v>
      </c>
    </row>
    <row r="93" spans="1:87" x14ac:dyDescent="0.25">
      <c r="A93" s="55"/>
      <c r="B93" s="14" t="s">
        <v>246</v>
      </c>
      <c r="C93" s="62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</row>
    <row r="94" spans="1:87" s="45" customFormat="1" x14ac:dyDescent="0.25">
      <c r="A94" s="54" t="str">
        <f>"297"</f>
        <v>297</v>
      </c>
      <c r="B94" s="47" t="s">
        <v>249</v>
      </c>
      <c r="C94" s="65">
        <v>130</v>
      </c>
      <c r="D94" s="54">
        <v>110</v>
      </c>
      <c r="E94" s="54">
        <v>7.33</v>
      </c>
      <c r="F94" s="54">
        <v>6.2039999999999997</v>
      </c>
      <c r="G94" s="54">
        <v>3.198</v>
      </c>
      <c r="H94" s="54">
        <v>2.706</v>
      </c>
      <c r="I94" s="54">
        <v>4.2640000000000002</v>
      </c>
      <c r="J94" s="54">
        <v>3.6080000000000001</v>
      </c>
      <c r="K94" s="54">
        <v>74.340199999999996</v>
      </c>
      <c r="L94" s="54">
        <v>62.902999999999999</v>
      </c>
      <c r="M94" s="54">
        <v>0</v>
      </c>
      <c r="N94" s="54">
        <v>0</v>
      </c>
      <c r="O94" s="54">
        <v>0</v>
      </c>
      <c r="P94" s="54">
        <v>0</v>
      </c>
      <c r="Q94" s="54">
        <v>3.28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4">
        <v>0</v>
      </c>
      <c r="AL94" s="54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  <c r="AW94" s="46">
        <v>0</v>
      </c>
      <c r="AX94" s="46">
        <v>0</v>
      </c>
      <c r="AY94" s="46">
        <v>0</v>
      </c>
      <c r="AZ94" s="46">
        <v>0</v>
      </c>
      <c r="BA94" s="46">
        <v>0</v>
      </c>
      <c r="BB94" s="46">
        <v>0</v>
      </c>
      <c r="BC94" s="46">
        <v>0</v>
      </c>
      <c r="BD94" s="46">
        <v>0</v>
      </c>
      <c r="BE94" s="46">
        <v>0</v>
      </c>
      <c r="BF94" s="46">
        <v>0</v>
      </c>
      <c r="BG94" s="46">
        <v>0</v>
      </c>
      <c r="BH94" s="46">
        <v>0</v>
      </c>
      <c r="BI94" s="46">
        <v>0</v>
      </c>
      <c r="BJ94" s="46">
        <v>0</v>
      </c>
      <c r="BK94" s="46">
        <v>0</v>
      </c>
      <c r="BL94" s="46">
        <v>0</v>
      </c>
      <c r="BM94" s="46">
        <v>0</v>
      </c>
      <c r="BN94" s="46">
        <v>0</v>
      </c>
      <c r="BO94" s="46">
        <v>0</v>
      </c>
      <c r="BP94" s="46">
        <v>0</v>
      </c>
      <c r="BQ94" s="46">
        <v>0</v>
      </c>
      <c r="BR94" s="46">
        <v>0</v>
      </c>
      <c r="BS94" s="46">
        <v>0</v>
      </c>
      <c r="BT94" s="46">
        <v>0</v>
      </c>
      <c r="BU94" s="46">
        <v>0</v>
      </c>
      <c r="BV94" s="46">
        <v>0</v>
      </c>
      <c r="BW94" s="46">
        <v>0</v>
      </c>
      <c r="BX94" s="46">
        <v>0</v>
      </c>
      <c r="BY94" s="46">
        <v>0</v>
      </c>
      <c r="BZ94" s="46">
        <v>0</v>
      </c>
      <c r="CA94" s="46">
        <v>0</v>
      </c>
      <c r="CB94" s="46">
        <v>0</v>
      </c>
      <c r="CC94" s="46">
        <v>0</v>
      </c>
      <c r="CD94" s="46">
        <v>0</v>
      </c>
      <c r="CE94" s="46">
        <v>0</v>
      </c>
      <c r="CF94" s="46">
        <v>0</v>
      </c>
      <c r="CG94" s="46"/>
      <c r="CH94" s="46">
        <v>0</v>
      </c>
      <c r="CI94" s="46">
        <v>0</v>
      </c>
    </row>
    <row r="95" spans="1:87" s="17" customFormat="1" x14ac:dyDescent="0.25">
      <c r="A95" s="54" t="s">
        <v>160</v>
      </c>
      <c r="B95" s="47" t="s">
        <v>157</v>
      </c>
      <c r="C95" s="65">
        <v>50</v>
      </c>
      <c r="D95" s="54" t="str">
        <f>"50"</f>
        <v>50</v>
      </c>
      <c r="E95" s="54">
        <v>3.44</v>
      </c>
      <c r="F95" s="54">
        <v>3.44</v>
      </c>
      <c r="G95" s="54">
        <v>5.18</v>
      </c>
      <c r="H95" s="54">
        <v>5.18</v>
      </c>
      <c r="I95" s="54">
        <v>26.19</v>
      </c>
      <c r="J95" s="54">
        <v>26.19</v>
      </c>
      <c r="K95" s="54">
        <v>163.87440000000001</v>
      </c>
      <c r="L95" s="54">
        <v>163.87436164099995</v>
      </c>
      <c r="M95" s="54">
        <v>4.09</v>
      </c>
      <c r="N95" s="54">
        <v>0.19</v>
      </c>
      <c r="O95" s="54">
        <v>4.09</v>
      </c>
      <c r="P95" s="54">
        <v>0</v>
      </c>
      <c r="Q95" s="54">
        <v>6.2</v>
      </c>
      <c r="R95" s="54">
        <v>19.010000000000002</v>
      </c>
      <c r="S95" s="54">
        <v>0.98</v>
      </c>
      <c r="T95" s="54">
        <v>0</v>
      </c>
      <c r="U95" s="54">
        <v>0</v>
      </c>
      <c r="V95" s="54">
        <v>0</v>
      </c>
      <c r="W95" s="54">
        <v>0.5</v>
      </c>
      <c r="X95" s="54">
        <v>0</v>
      </c>
      <c r="Y95" s="54">
        <v>34.01</v>
      </c>
      <c r="Z95" s="54">
        <v>6.83</v>
      </c>
      <c r="AA95" s="54">
        <v>4.2300000000000004</v>
      </c>
      <c r="AB95" s="54">
        <v>24.62</v>
      </c>
      <c r="AC95" s="54">
        <v>0.36</v>
      </c>
      <c r="AD95" s="54">
        <v>16.68</v>
      </c>
      <c r="AE95" s="54">
        <v>18.48</v>
      </c>
      <c r="AF95" s="54">
        <v>51.12</v>
      </c>
      <c r="AG95" s="54">
        <v>0.59</v>
      </c>
      <c r="AH95" s="54">
        <v>0.03</v>
      </c>
      <c r="AI95" s="54">
        <v>0.02</v>
      </c>
      <c r="AJ95" s="54">
        <v>0.26</v>
      </c>
      <c r="AK95" s="54">
        <v>1.06</v>
      </c>
      <c r="AL95" s="54">
        <v>0</v>
      </c>
      <c r="AM95" s="46">
        <v>0</v>
      </c>
      <c r="AN95" s="46">
        <v>148.86000000000001</v>
      </c>
      <c r="AO95" s="46">
        <v>135.08000000000001</v>
      </c>
      <c r="AP95" s="46">
        <v>252.89</v>
      </c>
      <c r="AQ95" s="46">
        <v>84.09</v>
      </c>
      <c r="AR95" s="46">
        <v>49.98</v>
      </c>
      <c r="AS95" s="46">
        <v>99.98</v>
      </c>
      <c r="AT95" s="46">
        <v>33.36</v>
      </c>
      <c r="AU95" s="46">
        <v>156.51</v>
      </c>
      <c r="AV95" s="46">
        <v>105.96</v>
      </c>
      <c r="AW95" s="46">
        <v>127.12</v>
      </c>
      <c r="AX95" s="46">
        <v>114.23</v>
      </c>
      <c r="AY95" s="46">
        <v>64.03</v>
      </c>
      <c r="AZ95" s="46">
        <v>109.01</v>
      </c>
      <c r="BA95" s="46">
        <v>940.6</v>
      </c>
      <c r="BB95" s="46">
        <v>0.12</v>
      </c>
      <c r="BC95" s="46">
        <v>295</v>
      </c>
      <c r="BD95" s="46">
        <v>159.36000000000001</v>
      </c>
      <c r="BE95" s="46">
        <v>80.37</v>
      </c>
      <c r="BF95" s="46">
        <v>62.59</v>
      </c>
      <c r="BG95" s="46">
        <v>0.22</v>
      </c>
      <c r="BH95" s="46">
        <v>0.05</v>
      </c>
      <c r="BI95" s="46">
        <v>0.04</v>
      </c>
      <c r="BJ95" s="46">
        <v>0.11</v>
      </c>
      <c r="BK95" s="46">
        <v>0.14000000000000001</v>
      </c>
      <c r="BL95" s="46">
        <v>0.45</v>
      </c>
      <c r="BM95" s="46">
        <v>0</v>
      </c>
      <c r="BN95" s="46">
        <v>1.45</v>
      </c>
      <c r="BO95" s="46">
        <v>0</v>
      </c>
      <c r="BP95" s="46">
        <v>0.44</v>
      </c>
      <c r="BQ95" s="46">
        <v>0</v>
      </c>
      <c r="BR95" s="46">
        <v>0</v>
      </c>
      <c r="BS95" s="46">
        <v>0</v>
      </c>
      <c r="BT95" s="46">
        <v>0</v>
      </c>
      <c r="BU95" s="46">
        <v>0.17</v>
      </c>
      <c r="BV95" s="46">
        <v>1.34</v>
      </c>
      <c r="BW95" s="46">
        <v>0</v>
      </c>
      <c r="BX95" s="46">
        <v>0</v>
      </c>
      <c r="BY95" s="46">
        <v>0.22</v>
      </c>
      <c r="BZ95" s="46">
        <v>0.01</v>
      </c>
      <c r="CA95" s="46">
        <v>0</v>
      </c>
      <c r="CB95" s="46">
        <v>0</v>
      </c>
      <c r="CC95" s="46">
        <v>0</v>
      </c>
      <c r="CD95" s="46">
        <v>0</v>
      </c>
      <c r="CE95" s="46">
        <v>20.89</v>
      </c>
      <c r="CF95" s="46">
        <v>19.760000000000002</v>
      </c>
      <c r="CG95" s="46"/>
      <c r="CH95" s="46">
        <v>0</v>
      </c>
      <c r="CI95" s="46">
        <v>0</v>
      </c>
    </row>
    <row r="96" spans="1:87" s="19" customFormat="1" x14ac:dyDescent="0.25">
      <c r="A96" s="49"/>
      <c r="B96" s="18" t="s">
        <v>98</v>
      </c>
      <c r="C96" s="66">
        <v>180</v>
      </c>
      <c r="D96" s="49">
        <v>160</v>
      </c>
      <c r="E96" s="49">
        <f>SUM(E94:E95)</f>
        <v>10.77</v>
      </c>
      <c r="F96" s="49">
        <f t="shared" ref="F96:BQ96" si="29">SUM(F94:F95)</f>
        <v>9.6440000000000001</v>
      </c>
      <c r="G96" s="49">
        <f t="shared" si="29"/>
        <v>8.3780000000000001</v>
      </c>
      <c r="H96" s="49">
        <f t="shared" si="29"/>
        <v>7.8859999999999992</v>
      </c>
      <c r="I96" s="49">
        <f t="shared" si="29"/>
        <v>30.454000000000001</v>
      </c>
      <c r="J96" s="49">
        <f t="shared" si="29"/>
        <v>29.798000000000002</v>
      </c>
      <c r="K96" s="49">
        <f t="shared" si="29"/>
        <v>238.21460000000002</v>
      </c>
      <c r="L96" s="49">
        <f t="shared" si="29"/>
        <v>226.77736164099994</v>
      </c>
      <c r="M96" s="49">
        <f t="shared" si="29"/>
        <v>4.09</v>
      </c>
      <c r="N96" s="49">
        <f t="shared" si="29"/>
        <v>0.19</v>
      </c>
      <c r="O96" s="49">
        <f t="shared" si="29"/>
        <v>4.09</v>
      </c>
      <c r="P96" s="49">
        <f t="shared" si="29"/>
        <v>0</v>
      </c>
      <c r="Q96" s="49">
        <f t="shared" si="29"/>
        <v>9.48</v>
      </c>
      <c r="R96" s="49">
        <f t="shared" si="29"/>
        <v>19.010000000000002</v>
      </c>
      <c r="S96" s="49">
        <f t="shared" si="29"/>
        <v>0.98</v>
      </c>
      <c r="T96" s="49">
        <f t="shared" si="29"/>
        <v>0</v>
      </c>
      <c r="U96" s="49">
        <f t="shared" si="29"/>
        <v>0</v>
      </c>
      <c r="V96" s="49">
        <f t="shared" si="29"/>
        <v>0</v>
      </c>
      <c r="W96" s="49">
        <f t="shared" si="29"/>
        <v>0.5</v>
      </c>
      <c r="X96" s="49">
        <f t="shared" si="29"/>
        <v>0</v>
      </c>
      <c r="Y96" s="49">
        <f t="shared" si="29"/>
        <v>34.01</v>
      </c>
      <c r="Z96" s="49">
        <f t="shared" si="29"/>
        <v>6.83</v>
      </c>
      <c r="AA96" s="49">
        <f t="shared" si="29"/>
        <v>4.2300000000000004</v>
      </c>
      <c r="AB96" s="49">
        <f t="shared" si="29"/>
        <v>24.62</v>
      </c>
      <c r="AC96" s="49">
        <f t="shared" si="29"/>
        <v>0.36</v>
      </c>
      <c r="AD96" s="49">
        <f t="shared" si="29"/>
        <v>16.68</v>
      </c>
      <c r="AE96" s="49">
        <f t="shared" si="29"/>
        <v>18.48</v>
      </c>
      <c r="AF96" s="49">
        <f t="shared" si="29"/>
        <v>51.12</v>
      </c>
      <c r="AG96" s="49">
        <f t="shared" si="29"/>
        <v>0.59</v>
      </c>
      <c r="AH96" s="49">
        <f t="shared" si="29"/>
        <v>0.03</v>
      </c>
      <c r="AI96" s="49">
        <f t="shared" si="29"/>
        <v>0.02</v>
      </c>
      <c r="AJ96" s="49">
        <f t="shared" si="29"/>
        <v>0.26</v>
      </c>
      <c r="AK96" s="49">
        <f t="shared" si="29"/>
        <v>1.06</v>
      </c>
      <c r="AL96" s="49">
        <f t="shared" si="29"/>
        <v>0</v>
      </c>
      <c r="AM96" s="49">
        <f t="shared" si="29"/>
        <v>0</v>
      </c>
      <c r="AN96" s="49">
        <f t="shared" si="29"/>
        <v>148.86000000000001</v>
      </c>
      <c r="AO96" s="49">
        <f t="shared" si="29"/>
        <v>135.08000000000001</v>
      </c>
      <c r="AP96" s="49">
        <f t="shared" si="29"/>
        <v>252.89</v>
      </c>
      <c r="AQ96" s="49">
        <f t="shared" si="29"/>
        <v>84.09</v>
      </c>
      <c r="AR96" s="49">
        <f t="shared" si="29"/>
        <v>49.98</v>
      </c>
      <c r="AS96" s="49">
        <f t="shared" si="29"/>
        <v>99.98</v>
      </c>
      <c r="AT96" s="49">
        <f t="shared" si="29"/>
        <v>33.36</v>
      </c>
      <c r="AU96" s="49">
        <f t="shared" si="29"/>
        <v>156.51</v>
      </c>
      <c r="AV96" s="49">
        <f t="shared" si="29"/>
        <v>105.96</v>
      </c>
      <c r="AW96" s="49">
        <f t="shared" si="29"/>
        <v>127.12</v>
      </c>
      <c r="AX96" s="49">
        <f t="shared" si="29"/>
        <v>114.23</v>
      </c>
      <c r="AY96" s="49">
        <f t="shared" si="29"/>
        <v>64.03</v>
      </c>
      <c r="AZ96" s="49">
        <f t="shared" si="29"/>
        <v>109.01</v>
      </c>
      <c r="BA96" s="49">
        <f t="shared" si="29"/>
        <v>940.6</v>
      </c>
      <c r="BB96" s="49">
        <f t="shared" si="29"/>
        <v>0.12</v>
      </c>
      <c r="BC96" s="49">
        <f t="shared" si="29"/>
        <v>295</v>
      </c>
      <c r="BD96" s="49">
        <f t="shared" si="29"/>
        <v>159.36000000000001</v>
      </c>
      <c r="BE96" s="49">
        <f t="shared" si="29"/>
        <v>80.37</v>
      </c>
      <c r="BF96" s="49">
        <f t="shared" si="29"/>
        <v>62.59</v>
      </c>
      <c r="BG96" s="49">
        <f t="shared" si="29"/>
        <v>0.22</v>
      </c>
      <c r="BH96" s="49">
        <f t="shared" si="29"/>
        <v>0.05</v>
      </c>
      <c r="BI96" s="49">
        <f t="shared" si="29"/>
        <v>0.04</v>
      </c>
      <c r="BJ96" s="49">
        <f t="shared" si="29"/>
        <v>0.11</v>
      </c>
      <c r="BK96" s="49">
        <f t="shared" si="29"/>
        <v>0.14000000000000001</v>
      </c>
      <c r="BL96" s="49">
        <f t="shared" si="29"/>
        <v>0.45</v>
      </c>
      <c r="BM96" s="49">
        <f t="shared" si="29"/>
        <v>0</v>
      </c>
      <c r="BN96" s="49">
        <f t="shared" si="29"/>
        <v>1.45</v>
      </c>
      <c r="BO96" s="49">
        <f t="shared" si="29"/>
        <v>0</v>
      </c>
      <c r="BP96" s="49">
        <f t="shared" si="29"/>
        <v>0.44</v>
      </c>
      <c r="BQ96" s="49">
        <f t="shared" si="29"/>
        <v>0</v>
      </c>
      <c r="BR96" s="49">
        <f t="shared" ref="BR96:CI96" si="30">SUM(BR94:BR95)</f>
        <v>0</v>
      </c>
      <c r="BS96" s="49">
        <f t="shared" si="30"/>
        <v>0</v>
      </c>
      <c r="BT96" s="49">
        <f t="shared" si="30"/>
        <v>0</v>
      </c>
      <c r="BU96" s="49">
        <f t="shared" si="30"/>
        <v>0.17</v>
      </c>
      <c r="BV96" s="49">
        <f t="shared" si="30"/>
        <v>1.34</v>
      </c>
      <c r="BW96" s="49">
        <f t="shared" si="30"/>
        <v>0</v>
      </c>
      <c r="BX96" s="49">
        <f t="shared" si="30"/>
        <v>0</v>
      </c>
      <c r="BY96" s="49">
        <f t="shared" si="30"/>
        <v>0.22</v>
      </c>
      <c r="BZ96" s="49">
        <f t="shared" si="30"/>
        <v>0.01</v>
      </c>
      <c r="CA96" s="49">
        <f t="shared" si="30"/>
        <v>0</v>
      </c>
      <c r="CB96" s="49">
        <f t="shared" si="30"/>
        <v>0</v>
      </c>
      <c r="CC96" s="49">
        <f t="shared" si="30"/>
        <v>0</v>
      </c>
      <c r="CD96" s="49">
        <f t="shared" si="30"/>
        <v>0</v>
      </c>
      <c r="CE96" s="49">
        <f t="shared" si="30"/>
        <v>20.89</v>
      </c>
      <c r="CF96" s="49">
        <f t="shared" si="30"/>
        <v>19.760000000000002</v>
      </c>
      <c r="CG96" s="49">
        <f t="shared" si="30"/>
        <v>0</v>
      </c>
      <c r="CH96" s="49">
        <f t="shared" si="30"/>
        <v>0</v>
      </c>
      <c r="CI96" s="49">
        <f t="shared" si="30"/>
        <v>0</v>
      </c>
    </row>
    <row r="97" spans="1:87" s="19" customFormat="1" x14ac:dyDescent="0.25">
      <c r="A97" s="55"/>
      <c r="B97" s="14" t="s">
        <v>247</v>
      </c>
      <c r="C97" s="62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</row>
    <row r="98" spans="1:87" s="19" customFormat="1" x14ac:dyDescent="0.25">
      <c r="A98" s="54" t="s">
        <v>258</v>
      </c>
      <c r="B98" s="47" t="s">
        <v>103</v>
      </c>
      <c r="C98" s="65">
        <v>70</v>
      </c>
      <c r="D98" s="54" t="str">
        <f>"70"</f>
        <v>70</v>
      </c>
      <c r="E98" s="54">
        <v>0.28000000000000003</v>
      </c>
      <c r="F98" s="54">
        <v>0.28000000000000003</v>
      </c>
      <c r="G98" s="54">
        <v>0.21</v>
      </c>
      <c r="H98" s="54">
        <v>0.21</v>
      </c>
      <c r="I98" s="54">
        <v>9.17</v>
      </c>
      <c r="J98" s="54">
        <v>9.17</v>
      </c>
      <c r="K98" s="54">
        <v>102.04</v>
      </c>
      <c r="L98" s="54">
        <v>35.482999999999997</v>
      </c>
      <c r="M98" s="54">
        <v>0</v>
      </c>
      <c r="N98" s="54">
        <v>0</v>
      </c>
      <c r="O98" s="54">
        <v>0</v>
      </c>
      <c r="P98" s="54">
        <v>0</v>
      </c>
      <c r="Q98" s="54">
        <v>6.86</v>
      </c>
      <c r="R98" s="54">
        <v>0.35</v>
      </c>
      <c r="S98" s="54">
        <v>1.96</v>
      </c>
      <c r="T98" s="54">
        <v>0</v>
      </c>
      <c r="U98" s="54">
        <v>0</v>
      </c>
      <c r="V98" s="54">
        <v>0.35</v>
      </c>
      <c r="W98" s="54">
        <v>0.49</v>
      </c>
      <c r="X98" s="54">
        <v>9.8000000000000007</v>
      </c>
      <c r="Y98" s="54">
        <v>108.5</v>
      </c>
      <c r="Z98" s="54">
        <v>13.3</v>
      </c>
      <c r="AA98" s="54">
        <v>8.4</v>
      </c>
      <c r="AB98" s="54">
        <v>11.2</v>
      </c>
      <c r="AC98" s="54">
        <v>1.61</v>
      </c>
      <c r="AD98" s="54">
        <v>0</v>
      </c>
      <c r="AE98" s="54">
        <v>7</v>
      </c>
      <c r="AF98" s="54">
        <v>1.4</v>
      </c>
      <c r="AG98" s="54">
        <v>0.28000000000000003</v>
      </c>
      <c r="AH98" s="54">
        <v>0.01</v>
      </c>
      <c r="AI98" s="54">
        <v>0.02</v>
      </c>
      <c r="AJ98" s="54">
        <v>7.0000000000000007E-2</v>
      </c>
      <c r="AK98" s="54">
        <v>0.14000000000000001</v>
      </c>
      <c r="AL98" s="54">
        <v>3.5</v>
      </c>
      <c r="AM98" s="46">
        <v>0</v>
      </c>
      <c r="AN98" s="46">
        <v>17.5</v>
      </c>
      <c r="AO98" s="46">
        <v>17.5</v>
      </c>
      <c r="AP98" s="46">
        <v>16.100000000000001</v>
      </c>
      <c r="AQ98" s="46">
        <v>17.5</v>
      </c>
      <c r="AR98" s="46">
        <v>3.5</v>
      </c>
      <c r="AS98" s="46">
        <v>19.600000000000001</v>
      </c>
      <c r="AT98" s="46">
        <v>3.5</v>
      </c>
      <c r="AU98" s="46">
        <v>21.7</v>
      </c>
      <c r="AV98" s="46">
        <v>9.8000000000000007</v>
      </c>
      <c r="AW98" s="46">
        <v>14.7</v>
      </c>
      <c r="AX98" s="46">
        <v>98</v>
      </c>
      <c r="AY98" s="46">
        <v>6.3</v>
      </c>
      <c r="AZ98" s="46">
        <v>5.6</v>
      </c>
      <c r="BA98" s="46">
        <v>18.899999999999999</v>
      </c>
      <c r="BB98" s="46">
        <v>0</v>
      </c>
      <c r="BC98" s="46">
        <v>4.9000000000000004</v>
      </c>
      <c r="BD98" s="46">
        <v>11.2</v>
      </c>
      <c r="BE98" s="46">
        <v>8.4</v>
      </c>
      <c r="BF98" s="46">
        <v>2.1</v>
      </c>
      <c r="BG98" s="46">
        <v>0</v>
      </c>
      <c r="BH98" s="46">
        <v>0</v>
      </c>
      <c r="BI98" s="46">
        <v>0</v>
      </c>
      <c r="BJ98" s="46">
        <v>0</v>
      </c>
      <c r="BK98" s="46">
        <v>0</v>
      </c>
      <c r="BL98" s="46">
        <v>0</v>
      </c>
      <c r="BM98" s="46">
        <v>0</v>
      </c>
      <c r="BN98" s="46">
        <v>0</v>
      </c>
      <c r="BO98" s="46">
        <v>0</v>
      </c>
      <c r="BP98" s="46">
        <v>0</v>
      </c>
      <c r="BQ98" s="46">
        <v>0</v>
      </c>
      <c r="BR98" s="46">
        <v>0</v>
      </c>
      <c r="BS98" s="46">
        <v>0</v>
      </c>
      <c r="BT98" s="46">
        <v>0</v>
      </c>
      <c r="BU98" s="46">
        <v>0</v>
      </c>
      <c r="BV98" s="46">
        <v>0</v>
      </c>
      <c r="BW98" s="46">
        <v>0</v>
      </c>
      <c r="BX98" s="46">
        <v>0</v>
      </c>
      <c r="BY98" s="46">
        <v>0</v>
      </c>
      <c r="BZ98" s="46">
        <v>0</v>
      </c>
      <c r="CA98" s="46">
        <v>0</v>
      </c>
      <c r="CB98" s="46">
        <v>0</v>
      </c>
      <c r="CC98" s="46">
        <v>0</v>
      </c>
      <c r="CD98" s="46">
        <v>0</v>
      </c>
      <c r="CE98" s="46">
        <v>59.5</v>
      </c>
      <c r="CF98" s="46">
        <v>1.17</v>
      </c>
      <c r="CG98" s="46"/>
      <c r="CH98" s="46">
        <v>3.5</v>
      </c>
      <c r="CI98" s="46">
        <v>3.5</v>
      </c>
    </row>
    <row r="99" spans="1:87" s="19" customFormat="1" x14ac:dyDescent="0.25">
      <c r="A99" s="37" t="s">
        <v>161</v>
      </c>
      <c r="B99" s="48" t="s">
        <v>104</v>
      </c>
      <c r="C99" s="64">
        <v>70</v>
      </c>
      <c r="D99" s="37" t="str">
        <f>"50"</f>
        <v>50</v>
      </c>
      <c r="E99" s="37">
        <v>13.09</v>
      </c>
      <c r="F99" s="37">
        <v>9.35</v>
      </c>
      <c r="G99" s="37">
        <v>10.49</v>
      </c>
      <c r="H99" s="37">
        <v>7.49</v>
      </c>
      <c r="I99" s="37">
        <v>8.91</v>
      </c>
      <c r="J99" s="37">
        <v>6.37</v>
      </c>
      <c r="K99" s="37">
        <v>181.94</v>
      </c>
      <c r="L99" s="37">
        <v>129.95783000000014</v>
      </c>
      <c r="M99" s="37">
        <v>0.38</v>
      </c>
      <c r="N99" s="37">
        <v>1.82</v>
      </c>
      <c r="O99" s="37">
        <v>0</v>
      </c>
      <c r="P99" s="37">
        <v>0</v>
      </c>
      <c r="Q99" s="37">
        <v>0.33</v>
      </c>
      <c r="R99" s="37">
        <v>5.51</v>
      </c>
      <c r="S99" s="37">
        <v>0.52</v>
      </c>
      <c r="T99" s="37">
        <v>0</v>
      </c>
      <c r="U99" s="37">
        <v>0</v>
      </c>
      <c r="V99" s="37">
        <v>0.08</v>
      </c>
      <c r="W99" s="37">
        <v>0.55000000000000004</v>
      </c>
      <c r="X99" s="37">
        <v>105.22</v>
      </c>
      <c r="Y99" s="37">
        <v>14.95</v>
      </c>
      <c r="Z99" s="37">
        <v>3.04</v>
      </c>
      <c r="AA99" s="37">
        <v>2.99</v>
      </c>
      <c r="AB99" s="37">
        <v>10.4</v>
      </c>
      <c r="AC99" s="37">
        <v>0.28000000000000003</v>
      </c>
      <c r="AD99" s="37">
        <v>1.2</v>
      </c>
      <c r="AE99" s="37">
        <v>0.56000000000000005</v>
      </c>
      <c r="AF99" s="37">
        <v>1.6</v>
      </c>
      <c r="AG99" s="37">
        <v>1.33</v>
      </c>
      <c r="AH99" s="37">
        <v>0.01</v>
      </c>
      <c r="AI99" s="37">
        <v>0.01</v>
      </c>
      <c r="AJ99" s="37">
        <v>0.04</v>
      </c>
      <c r="AK99" s="37">
        <v>0.16</v>
      </c>
      <c r="AL99" s="37">
        <v>0</v>
      </c>
      <c r="AM99" s="42">
        <v>0</v>
      </c>
      <c r="AN99" s="42">
        <v>34.619999999999997</v>
      </c>
      <c r="AO99" s="42">
        <v>34.85</v>
      </c>
      <c r="AP99" s="42">
        <v>54.33</v>
      </c>
      <c r="AQ99" s="42">
        <v>21.12</v>
      </c>
      <c r="AR99" s="42">
        <v>11.89</v>
      </c>
      <c r="AS99" s="42">
        <v>22.41</v>
      </c>
      <c r="AT99" s="42">
        <v>8.33</v>
      </c>
      <c r="AU99" s="42">
        <v>37.97</v>
      </c>
      <c r="AV99" s="42">
        <v>25.29</v>
      </c>
      <c r="AW99" s="42">
        <v>34.130000000000003</v>
      </c>
      <c r="AX99" s="42">
        <v>31.46</v>
      </c>
      <c r="AY99" s="42">
        <v>14.78</v>
      </c>
      <c r="AZ99" s="42">
        <v>25.1</v>
      </c>
      <c r="BA99" s="42">
        <v>200.13</v>
      </c>
      <c r="BB99" s="42">
        <v>0.08</v>
      </c>
      <c r="BC99" s="42">
        <v>64.17</v>
      </c>
      <c r="BD99" s="42">
        <v>32.21</v>
      </c>
      <c r="BE99" s="42">
        <v>20.58</v>
      </c>
      <c r="BF99" s="42">
        <v>15.83</v>
      </c>
      <c r="BG99" s="42">
        <v>0</v>
      </c>
      <c r="BH99" s="42">
        <v>0</v>
      </c>
      <c r="BI99" s="42">
        <v>0</v>
      </c>
      <c r="BJ99" s="42">
        <v>0</v>
      </c>
      <c r="BK99" s="42">
        <v>0</v>
      </c>
      <c r="BL99" s="42">
        <v>0</v>
      </c>
      <c r="BM99" s="42">
        <v>0</v>
      </c>
      <c r="BN99" s="42">
        <v>0.14000000000000001</v>
      </c>
      <c r="BO99" s="42">
        <v>0</v>
      </c>
      <c r="BP99" s="42">
        <v>0.09</v>
      </c>
      <c r="BQ99" s="42">
        <v>0.01</v>
      </c>
      <c r="BR99" s="42">
        <v>0.01</v>
      </c>
      <c r="BS99" s="42">
        <v>0</v>
      </c>
      <c r="BT99" s="42">
        <v>0</v>
      </c>
      <c r="BU99" s="42">
        <v>0</v>
      </c>
      <c r="BV99" s="42">
        <v>0.5</v>
      </c>
      <c r="BW99" s="42">
        <v>0</v>
      </c>
      <c r="BX99" s="42">
        <v>0</v>
      </c>
      <c r="BY99" s="42">
        <v>1.26</v>
      </c>
      <c r="BZ99" s="42">
        <v>0</v>
      </c>
      <c r="CA99" s="42">
        <v>0</v>
      </c>
      <c r="CB99" s="42">
        <v>0</v>
      </c>
      <c r="CC99" s="42">
        <v>0</v>
      </c>
      <c r="CD99" s="42">
        <v>0</v>
      </c>
      <c r="CE99" s="42">
        <v>35.71</v>
      </c>
      <c r="CF99" s="42">
        <v>1.29</v>
      </c>
      <c r="CG99" s="42"/>
      <c r="CH99" s="42">
        <v>0</v>
      </c>
      <c r="CI99" s="42">
        <v>0</v>
      </c>
    </row>
    <row r="100" spans="1:87" s="19" customFormat="1" x14ac:dyDescent="0.25">
      <c r="A100" s="42" t="s">
        <v>162</v>
      </c>
      <c r="B100" s="48" t="s">
        <v>158</v>
      </c>
      <c r="C100" s="77">
        <v>150</v>
      </c>
      <c r="D100" s="42" t="str">
        <f>"130"</f>
        <v>130</v>
      </c>
      <c r="E100" s="42">
        <v>2.6</v>
      </c>
      <c r="F100" s="42">
        <v>2.23</v>
      </c>
      <c r="G100" s="42">
        <v>10.199999999999999</v>
      </c>
      <c r="H100" s="42">
        <v>5.66</v>
      </c>
      <c r="I100" s="42">
        <v>16.25</v>
      </c>
      <c r="J100" s="42">
        <v>14.05</v>
      </c>
      <c r="K100" s="42">
        <v>163</v>
      </c>
      <c r="L100" s="42">
        <v>112.97747030144897</v>
      </c>
      <c r="M100" s="42">
        <v>2.0499999999999998</v>
      </c>
      <c r="N100" s="42">
        <v>3.44</v>
      </c>
      <c r="O100" s="42">
        <v>2.0499999999999998</v>
      </c>
      <c r="P100" s="42">
        <v>0</v>
      </c>
      <c r="Q100" s="42">
        <v>5.33</v>
      </c>
      <c r="R100" s="42">
        <v>7.98</v>
      </c>
      <c r="S100" s="42">
        <v>2.13</v>
      </c>
      <c r="T100" s="42">
        <v>0</v>
      </c>
      <c r="U100" s="42">
        <v>0</v>
      </c>
      <c r="V100" s="42">
        <v>0.35</v>
      </c>
      <c r="W100" s="42">
        <v>1.81</v>
      </c>
      <c r="X100" s="42">
        <v>281.35000000000002</v>
      </c>
      <c r="Y100" s="42">
        <v>401</v>
      </c>
      <c r="Z100" s="42">
        <v>26.04</v>
      </c>
      <c r="AA100" s="42">
        <v>19.3</v>
      </c>
      <c r="AB100" s="42">
        <v>45.97</v>
      </c>
      <c r="AC100" s="42">
        <v>0.8</v>
      </c>
      <c r="AD100" s="42">
        <v>5.32</v>
      </c>
      <c r="AE100" s="42">
        <v>264.86</v>
      </c>
      <c r="AF100" s="42">
        <v>82.96</v>
      </c>
      <c r="AG100" s="42">
        <v>2.4900000000000002</v>
      </c>
      <c r="AH100" s="42">
        <v>0.06</v>
      </c>
      <c r="AI100" s="42">
        <v>0.05</v>
      </c>
      <c r="AJ100" s="42">
        <v>0.79</v>
      </c>
      <c r="AK100" s="42">
        <v>1.45</v>
      </c>
      <c r="AL100" s="42">
        <v>6.84</v>
      </c>
      <c r="AM100" s="42">
        <v>0</v>
      </c>
      <c r="AN100" s="42">
        <v>39.99</v>
      </c>
      <c r="AO100" s="42">
        <v>43.54</v>
      </c>
      <c r="AP100" s="42">
        <v>59.65</v>
      </c>
      <c r="AQ100" s="42">
        <v>53.74</v>
      </c>
      <c r="AR100" s="42">
        <v>14.86</v>
      </c>
      <c r="AS100" s="42">
        <v>40</v>
      </c>
      <c r="AT100" s="42">
        <v>15.08</v>
      </c>
      <c r="AU100" s="42">
        <v>47.06</v>
      </c>
      <c r="AV100" s="42">
        <v>57.48</v>
      </c>
      <c r="AW100" s="42">
        <v>110.83</v>
      </c>
      <c r="AX100" s="42">
        <v>98.67</v>
      </c>
      <c r="AY100" s="42">
        <v>19.829999999999998</v>
      </c>
      <c r="AZ100" s="42">
        <v>41.37</v>
      </c>
      <c r="BA100" s="42">
        <v>250.93</v>
      </c>
      <c r="BB100" s="42">
        <v>0</v>
      </c>
      <c r="BC100" s="42">
        <v>50.62</v>
      </c>
      <c r="BD100" s="42">
        <v>41.7</v>
      </c>
      <c r="BE100" s="42">
        <v>35.58</v>
      </c>
      <c r="BF100" s="42">
        <v>16.329999999999998</v>
      </c>
      <c r="BG100" s="42">
        <v>7.0000000000000007E-2</v>
      </c>
      <c r="BH100" s="42">
        <v>0.02</v>
      </c>
      <c r="BI100" s="42">
        <v>0.01</v>
      </c>
      <c r="BJ100" s="42">
        <v>0.04</v>
      </c>
      <c r="BK100" s="42">
        <v>0.05</v>
      </c>
      <c r="BL100" s="42">
        <v>0.15</v>
      </c>
      <c r="BM100" s="42">
        <v>0</v>
      </c>
      <c r="BN100" s="42">
        <v>0.79</v>
      </c>
      <c r="BO100" s="42">
        <v>0</v>
      </c>
      <c r="BP100" s="42">
        <v>0.34</v>
      </c>
      <c r="BQ100" s="42">
        <v>0.01</v>
      </c>
      <c r="BR100" s="42">
        <v>0.03</v>
      </c>
      <c r="BS100" s="42">
        <v>0</v>
      </c>
      <c r="BT100" s="42">
        <v>0</v>
      </c>
      <c r="BU100" s="42">
        <v>0.06</v>
      </c>
      <c r="BV100" s="42">
        <v>1.6</v>
      </c>
      <c r="BW100" s="42">
        <v>0</v>
      </c>
      <c r="BX100" s="42">
        <v>0</v>
      </c>
      <c r="BY100" s="42">
        <v>3.14</v>
      </c>
      <c r="BZ100" s="42">
        <v>0</v>
      </c>
      <c r="CA100" s="42">
        <v>0</v>
      </c>
      <c r="CB100" s="42">
        <v>0</v>
      </c>
      <c r="CC100" s="42">
        <v>0</v>
      </c>
      <c r="CD100" s="42">
        <v>0</v>
      </c>
      <c r="CE100" s="42">
        <v>114.45</v>
      </c>
      <c r="CF100" s="42">
        <v>49.46</v>
      </c>
      <c r="CG100" s="42"/>
      <c r="CH100" s="42">
        <v>7.9</v>
      </c>
      <c r="CI100" s="42">
        <v>6.8</v>
      </c>
    </row>
    <row r="101" spans="1:87" s="19" customFormat="1" x14ac:dyDescent="0.25">
      <c r="A101" s="37" t="s">
        <v>163</v>
      </c>
      <c r="B101" s="48" t="s">
        <v>159</v>
      </c>
      <c r="C101" s="64">
        <v>180</v>
      </c>
      <c r="D101" s="37" t="str">
        <f>"150"</f>
        <v>150</v>
      </c>
      <c r="E101" s="37">
        <v>1.46</v>
      </c>
      <c r="F101" s="37">
        <v>1.21</v>
      </c>
      <c r="G101" s="37">
        <v>1.46</v>
      </c>
      <c r="H101" s="37">
        <v>1.21</v>
      </c>
      <c r="I101" s="37">
        <v>6.6</v>
      </c>
      <c r="J101" s="37">
        <v>5.5</v>
      </c>
      <c r="K101" s="37">
        <v>43.984999999999999</v>
      </c>
      <c r="L101" s="37">
        <v>36.653955000000003</v>
      </c>
      <c r="M101" s="37">
        <v>0.75</v>
      </c>
      <c r="N101" s="37">
        <v>0</v>
      </c>
      <c r="O101" s="37">
        <v>0</v>
      </c>
      <c r="P101" s="37">
        <v>0</v>
      </c>
      <c r="Q101" s="37">
        <v>5.42</v>
      </c>
      <c r="R101" s="37">
        <v>0</v>
      </c>
      <c r="S101" s="37">
        <v>0.08</v>
      </c>
      <c r="T101" s="37">
        <v>0</v>
      </c>
      <c r="U101" s="37">
        <v>0</v>
      </c>
      <c r="V101" s="37">
        <v>0.04</v>
      </c>
      <c r="W101" s="37">
        <v>0.31</v>
      </c>
      <c r="X101" s="37">
        <v>18.600000000000001</v>
      </c>
      <c r="Y101" s="37">
        <v>54.31</v>
      </c>
      <c r="Z101" s="37">
        <v>43.76</v>
      </c>
      <c r="AA101" s="37">
        <v>4.99</v>
      </c>
      <c r="AB101" s="37">
        <v>31.39</v>
      </c>
      <c r="AC101" s="37">
        <v>0.05</v>
      </c>
      <c r="AD101" s="37">
        <v>7.5</v>
      </c>
      <c r="AE101" s="37">
        <v>3.38</v>
      </c>
      <c r="AF101" s="37">
        <v>8.25</v>
      </c>
      <c r="AG101" s="37">
        <v>0</v>
      </c>
      <c r="AH101" s="37">
        <v>0.01</v>
      </c>
      <c r="AI101" s="37">
        <v>0.05</v>
      </c>
      <c r="AJ101" s="37">
        <v>0.03</v>
      </c>
      <c r="AK101" s="37">
        <v>0.3</v>
      </c>
      <c r="AL101" s="37">
        <v>0.2</v>
      </c>
      <c r="AM101" s="42">
        <v>0</v>
      </c>
      <c r="AN101" s="42">
        <v>59.9</v>
      </c>
      <c r="AO101" s="42">
        <v>59.17</v>
      </c>
      <c r="AP101" s="42">
        <v>101.43</v>
      </c>
      <c r="AQ101" s="42">
        <v>81.59</v>
      </c>
      <c r="AR101" s="42">
        <v>27.2</v>
      </c>
      <c r="AS101" s="42">
        <v>47.78</v>
      </c>
      <c r="AT101" s="42">
        <v>15.8</v>
      </c>
      <c r="AU101" s="42">
        <v>53.66</v>
      </c>
      <c r="AV101" s="42">
        <v>0</v>
      </c>
      <c r="AW101" s="42">
        <v>0</v>
      </c>
      <c r="AX101" s="42">
        <v>0</v>
      </c>
      <c r="AY101" s="42">
        <v>0</v>
      </c>
      <c r="AZ101" s="42">
        <v>0</v>
      </c>
      <c r="BA101" s="42">
        <v>0</v>
      </c>
      <c r="BB101" s="42">
        <v>0</v>
      </c>
      <c r="BC101" s="42">
        <v>0</v>
      </c>
      <c r="BD101" s="42">
        <v>0</v>
      </c>
      <c r="BE101" s="42">
        <v>67.62</v>
      </c>
      <c r="BF101" s="42">
        <v>9.56</v>
      </c>
      <c r="BG101" s="42">
        <v>0</v>
      </c>
      <c r="BH101" s="42">
        <v>0</v>
      </c>
      <c r="BI101" s="42">
        <v>0</v>
      </c>
      <c r="BJ101" s="42">
        <v>0</v>
      </c>
      <c r="BK101" s="42">
        <v>0</v>
      </c>
      <c r="BL101" s="42">
        <v>0</v>
      </c>
      <c r="BM101" s="42">
        <v>0</v>
      </c>
      <c r="BN101" s="42">
        <v>0</v>
      </c>
      <c r="BO101" s="42">
        <v>0</v>
      </c>
      <c r="BP101" s="42">
        <v>0</v>
      </c>
      <c r="BQ101" s="42">
        <v>0</v>
      </c>
      <c r="BR101" s="42">
        <v>0</v>
      </c>
      <c r="BS101" s="42">
        <v>0</v>
      </c>
      <c r="BT101" s="42">
        <v>0</v>
      </c>
      <c r="BU101" s="42">
        <v>0</v>
      </c>
      <c r="BV101" s="42">
        <v>0</v>
      </c>
      <c r="BW101" s="42">
        <v>0</v>
      </c>
      <c r="BX101" s="42">
        <v>0</v>
      </c>
      <c r="BY101" s="42">
        <v>0</v>
      </c>
      <c r="BZ101" s="42">
        <v>0</v>
      </c>
      <c r="CA101" s="42">
        <v>0</v>
      </c>
      <c r="CB101" s="42">
        <v>0</v>
      </c>
      <c r="CC101" s="42">
        <v>0</v>
      </c>
      <c r="CD101" s="42">
        <v>0</v>
      </c>
      <c r="CE101" s="42">
        <v>145.72</v>
      </c>
      <c r="CF101" s="42">
        <v>8.06</v>
      </c>
      <c r="CG101" s="42"/>
      <c r="CH101" s="42">
        <v>0.2</v>
      </c>
      <c r="CI101" s="42">
        <v>0.2</v>
      </c>
    </row>
    <row r="102" spans="1:87" s="19" customFormat="1" x14ac:dyDescent="0.25">
      <c r="A102" s="54" t="s">
        <v>120</v>
      </c>
      <c r="B102" s="47" t="s">
        <v>97</v>
      </c>
      <c r="C102" s="65">
        <v>30</v>
      </c>
      <c r="D102" s="54" t="str">
        <f>"30"</f>
        <v>30</v>
      </c>
      <c r="E102" s="54">
        <v>1.98</v>
      </c>
      <c r="F102" s="54">
        <v>1.98</v>
      </c>
      <c r="G102" s="54">
        <v>0.2</v>
      </c>
      <c r="H102" s="54">
        <v>0.2</v>
      </c>
      <c r="I102" s="54">
        <v>14.07</v>
      </c>
      <c r="J102" s="54">
        <v>14.07</v>
      </c>
      <c r="K102" s="54">
        <v>67.170299999999997</v>
      </c>
      <c r="L102" s="54">
        <v>67.170299999999997</v>
      </c>
      <c r="M102" s="54">
        <v>0</v>
      </c>
      <c r="N102" s="54">
        <v>0</v>
      </c>
      <c r="O102" s="54">
        <v>0</v>
      </c>
      <c r="P102" s="54">
        <v>0</v>
      </c>
      <c r="Q102" s="54">
        <v>0.33</v>
      </c>
      <c r="R102" s="54">
        <v>13.68</v>
      </c>
      <c r="S102" s="54">
        <v>0.06</v>
      </c>
      <c r="T102" s="54">
        <v>0</v>
      </c>
      <c r="U102" s="54">
        <v>0</v>
      </c>
      <c r="V102" s="54">
        <v>0</v>
      </c>
      <c r="W102" s="54">
        <v>0.54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4">
        <v>0</v>
      </c>
      <c r="AL102" s="54">
        <v>0</v>
      </c>
      <c r="AM102" s="46">
        <v>0</v>
      </c>
      <c r="AN102" s="46">
        <v>95.79</v>
      </c>
      <c r="AO102" s="46">
        <v>99.7</v>
      </c>
      <c r="AP102" s="46">
        <v>152.69</v>
      </c>
      <c r="AQ102" s="46">
        <v>50.63</v>
      </c>
      <c r="AR102" s="46">
        <v>30.02</v>
      </c>
      <c r="AS102" s="46">
        <v>60.03</v>
      </c>
      <c r="AT102" s="46">
        <v>22.71</v>
      </c>
      <c r="AU102" s="46">
        <v>108.58</v>
      </c>
      <c r="AV102" s="46">
        <v>67.34</v>
      </c>
      <c r="AW102" s="46">
        <v>93.96</v>
      </c>
      <c r="AX102" s="46">
        <v>77.52</v>
      </c>
      <c r="AY102" s="46">
        <v>40.72</v>
      </c>
      <c r="AZ102" s="46">
        <v>72.040000000000006</v>
      </c>
      <c r="BA102" s="46">
        <v>602.39</v>
      </c>
      <c r="BB102" s="46">
        <v>0</v>
      </c>
      <c r="BC102" s="46">
        <v>196.27</v>
      </c>
      <c r="BD102" s="46">
        <v>85.35</v>
      </c>
      <c r="BE102" s="46">
        <v>56.64</v>
      </c>
      <c r="BF102" s="46">
        <v>44.89</v>
      </c>
      <c r="BG102" s="46">
        <v>0</v>
      </c>
      <c r="BH102" s="46">
        <v>0</v>
      </c>
      <c r="BI102" s="46">
        <v>0</v>
      </c>
      <c r="BJ102" s="46">
        <v>0</v>
      </c>
      <c r="BK102" s="46">
        <v>0</v>
      </c>
      <c r="BL102" s="46">
        <v>0</v>
      </c>
      <c r="BM102" s="46">
        <v>0</v>
      </c>
      <c r="BN102" s="46">
        <v>0.02</v>
      </c>
      <c r="BO102" s="46">
        <v>0</v>
      </c>
      <c r="BP102" s="46">
        <v>0</v>
      </c>
      <c r="BQ102" s="46">
        <v>0</v>
      </c>
      <c r="BR102" s="46">
        <v>0</v>
      </c>
      <c r="BS102" s="46">
        <v>0</v>
      </c>
      <c r="BT102" s="46">
        <v>0</v>
      </c>
      <c r="BU102" s="46">
        <v>0</v>
      </c>
      <c r="BV102" s="46">
        <v>0.02</v>
      </c>
      <c r="BW102" s="46">
        <v>0</v>
      </c>
      <c r="BX102" s="46">
        <v>0</v>
      </c>
      <c r="BY102" s="46">
        <v>0.08</v>
      </c>
      <c r="BZ102" s="46">
        <v>0</v>
      </c>
      <c r="CA102" s="46">
        <v>0</v>
      </c>
      <c r="CB102" s="46">
        <v>0</v>
      </c>
      <c r="CC102" s="46">
        <v>0</v>
      </c>
      <c r="CD102" s="46">
        <v>0</v>
      </c>
      <c r="CE102" s="46">
        <v>11.73</v>
      </c>
      <c r="CF102" s="46">
        <v>0</v>
      </c>
      <c r="CG102" s="46"/>
      <c r="CH102" s="46">
        <v>0</v>
      </c>
      <c r="CI102" s="46">
        <v>0</v>
      </c>
    </row>
    <row r="103" spans="1:87" s="19" customFormat="1" x14ac:dyDescent="0.25">
      <c r="A103" s="49"/>
      <c r="B103" s="18" t="s">
        <v>248</v>
      </c>
      <c r="C103" s="66">
        <v>500</v>
      </c>
      <c r="D103" s="49">
        <v>430</v>
      </c>
      <c r="E103" s="49">
        <f>SUM(E98:E102)</f>
        <v>19.41</v>
      </c>
      <c r="F103" s="49">
        <f t="shared" ref="F103:BQ103" si="31">SUM(F98:F102)</f>
        <v>15.05</v>
      </c>
      <c r="G103" s="49">
        <f t="shared" si="31"/>
        <v>22.56</v>
      </c>
      <c r="H103" s="49">
        <f t="shared" si="31"/>
        <v>14.77</v>
      </c>
      <c r="I103" s="49">
        <f t="shared" si="31"/>
        <v>55</v>
      </c>
      <c r="J103" s="49">
        <f t="shared" si="31"/>
        <v>49.160000000000004</v>
      </c>
      <c r="K103" s="49">
        <f t="shared" si="31"/>
        <v>558.13530000000003</v>
      </c>
      <c r="L103" s="49">
        <f t="shared" si="31"/>
        <v>382.2425553014491</v>
      </c>
      <c r="M103" s="49">
        <f t="shared" si="31"/>
        <v>3.1799999999999997</v>
      </c>
      <c r="N103" s="49">
        <f t="shared" si="31"/>
        <v>5.26</v>
      </c>
      <c r="O103" s="49">
        <f t="shared" si="31"/>
        <v>2.0499999999999998</v>
      </c>
      <c r="P103" s="49">
        <f t="shared" si="31"/>
        <v>0</v>
      </c>
      <c r="Q103" s="49">
        <f t="shared" si="31"/>
        <v>18.269999999999996</v>
      </c>
      <c r="R103" s="49">
        <f t="shared" si="31"/>
        <v>27.52</v>
      </c>
      <c r="S103" s="49">
        <f t="shared" si="31"/>
        <v>4.7499999999999991</v>
      </c>
      <c r="T103" s="49">
        <f t="shared" si="31"/>
        <v>0</v>
      </c>
      <c r="U103" s="49">
        <f t="shared" si="31"/>
        <v>0</v>
      </c>
      <c r="V103" s="49">
        <f t="shared" si="31"/>
        <v>0.82000000000000006</v>
      </c>
      <c r="W103" s="49">
        <f t="shared" si="31"/>
        <v>3.7</v>
      </c>
      <c r="X103" s="49">
        <f t="shared" si="31"/>
        <v>414.97</v>
      </c>
      <c r="Y103" s="49">
        <f t="shared" si="31"/>
        <v>578.76</v>
      </c>
      <c r="Z103" s="49">
        <f t="shared" si="31"/>
        <v>86.139999999999986</v>
      </c>
      <c r="AA103" s="49">
        <f t="shared" si="31"/>
        <v>35.68</v>
      </c>
      <c r="AB103" s="49">
        <f t="shared" si="31"/>
        <v>98.96</v>
      </c>
      <c r="AC103" s="49">
        <f t="shared" si="31"/>
        <v>2.74</v>
      </c>
      <c r="AD103" s="49">
        <f t="shared" si="31"/>
        <v>14.02</v>
      </c>
      <c r="AE103" s="49">
        <f t="shared" si="31"/>
        <v>275.8</v>
      </c>
      <c r="AF103" s="49">
        <f t="shared" si="31"/>
        <v>94.21</v>
      </c>
      <c r="AG103" s="49">
        <f t="shared" si="31"/>
        <v>4.1000000000000005</v>
      </c>
      <c r="AH103" s="49">
        <f t="shared" si="31"/>
        <v>0.09</v>
      </c>
      <c r="AI103" s="49">
        <f t="shared" si="31"/>
        <v>0.13</v>
      </c>
      <c r="AJ103" s="49">
        <f t="shared" si="31"/>
        <v>0.93</v>
      </c>
      <c r="AK103" s="49">
        <f t="shared" si="31"/>
        <v>2.0499999999999998</v>
      </c>
      <c r="AL103" s="49">
        <f t="shared" si="31"/>
        <v>10.54</v>
      </c>
      <c r="AM103" s="49">
        <f t="shared" si="31"/>
        <v>0</v>
      </c>
      <c r="AN103" s="49">
        <f t="shared" si="31"/>
        <v>247.8</v>
      </c>
      <c r="AO103" s="49">
        <f t="shared" si="31"/>
        <v>254.76</v>
      </c>
      <c r="AP103" s="49">
        <f t="shared" si="31"/>
        <v>384.20000000000005</v>
      </c>
      <c r="AQ103" s="49">
        <f t="shared" si="31"/>
        <v>224.58</v>
      </c>
      <c r="AR103" s="49">
        <f t="shared" si="31"/>
        <v>87.47</v>
      </c>
      <c r="AS103" s="49">
        <f t="shared" si="31"/>
        <v>189.82000000000002</v>
      </c>
      <c r="AT103" s="49">
        <f t="shared" si="31"/>
        <v>65.42</v>
      </c>
      <c r="AU103" s="49">
        <f t="shared" si="31"/>
        <v>268.96999999999997</v>
      </c>
      <c r="AV103" s="49">
        <f t="shared" si="31"/>
        <v>159.91</v>
      </c>
      <c r="AW103" s="49">
        <f t="shared" si="31"/>
        <v>253.62</v>
      </c>
      <c r="AX103" s="49">
        <f t="shared" si="31"/>
        <v>305.64999999999998</v>
      </c>
      <c r="AY103" s="49">
        <f t="shared" si="31"/>
        <v>81.63</v>
      </c>
      <c r="AZ103" s="49">
        <f t="shared" si="31"/>
        <v>144.11000000000001</v>
      </c>
      <c r="BA103" s="49">
        <f t="shared" si="31"/>
        <v>1072.3499999999999</v>
      </c>
      <c r="BB103" s="49">
        <f t="shared" si="31"/>
        <v>0.08</v>
      </c>
      <c r="BC103" s="49">
        <f t="shared" si="31"/>
        <v>315.96000000000004</v>
      </c>
      <c r="BD103" s="49">
        <f t="shared" si="31"/>
        <v>170.45999999999998</v>
      </c>
      <c r="BE103" s="49">
        <f t="shared" si="31"/>
        <v>188.82</v>
      </c>
      <c r="BF103" s="49">
        <f t="shared" si="31"/>
        <v>88.710000000000008</v>
      </c>
      <c r="BG103" s="49">
        <f t="shared" si="31"/>
        <v>7.0000000000000007E-2</v>
      </c>
      <c r="BH103" s="49">
        <f t="shared" si="31"/>
        <v>0.02</v>
      </c>
      <c r="BI103" s="49">
        <f t="shared" si="31"/>
        <v>0.01</v>
      </c>
      <c r="BJ103" s="49">
        <f t="shared" si="31"/>
        <v>0.04</v>
      </c>
      <c r="BK103" s="49">
        <f t="shared" si="31"/>
        <v>0.05</v>
      </c>
      <c r="BL103" s="49">
        <f t="shared" si="31"/>
        <v>0.15</v>
      </c>
      <c r="BM103" s="49">
        <f t="shared" si="31"/>
        <v>0</v>
      </c>
      <c r="BN103" s="49">
        <f t="shared" si="31"/>
        <v>0.95000000000000007</v>
      </c>
      <c r="BO103" s="49">
        <f t="shared" si="31"/>
        <v>0</v>
      </c>
      <c r="BP103" s="49">
        <f t="shared" si="31"/>
        <v>0.43000000000000005</v>
      </c>
      <c r="BQ103" s="49">
        <f t="shared" si="31"/>
        <v>0.02</v>
      </c>
      <c r="BR103" s="49">
        <f t="shared" ref="BR103:CI103" si="32">SUM(BR98:BR102)</f>
        <v>0.04</v>
      </c>
      <c r="BS103" s="49">
        <f t="shared" si="32"/>
        <v>0</v>
      </c>
      <c r="BT103" s="49">
        <f t="shared" si="32"/>
        <v>0</v>
      </c>
      <c r="BU103" s="49">
        <f t="shared" si="32"/>
        <v>0.06</v>
      </c>
      <c r="BV103" s="49">
        <f t="shared" si="32"/>
        <v>2.12</v>
      </c>
      <c r="BW103" s="49">
        <f t="shared" si="32"/>
        <v>0</v>
      </c>
      <c r="BX103" s="49">
        <f t="shared" si="32"/>
        <v>0</v>
      </c>
      <c r="BY103" s="49">
        <f t="shared" si="32"/>
        <v>4.4800000000000004</v>
      </c>
      <c r="BZ103" s="49">
        <f t="shared" si="32"/>
        <v>0</v>
      </c>
      <c r="CA103" s="49">
        <f t="shared" si="32"/>
        <v>0</v>
      </c>
      <c r="CB103" s="49">
        <f t="shared" si="32"/>
        <v>0</v>
      </c>
      <c r="CC103" s="49">
        <f t="shared" si="32"/>
        <v>0</v>
      </c>
      <c r="CD103" s="49">
        <f t="shared" si="32"/>
        <v>0</v>
      </c>
      <c r="CE103" s="49">
        <f t="shared" si="32"/>
        <v>367.11</v>
      </c>
      <c r="CF103" s="49">
        <f t="shared" si="32"/>
        <v>59.980000000000004</v>
      </c>
      <c r="CG103" s="49">
        <f t="shared" si="32"/>
        <v>0</v>
      </c>
      <c r="CH103" s="49">
        <f t="shared" si="32"/>
        <v>11.6</v>
      </c>
      <c r="CI103" s="49">
        <f t="shared" si="32"/>
        <v>10.5</v>
      </c>
    </row>
    <row r="104" spans="1:87" s="19" customFormat="1" x14ac:dyDescent="0.25">
      <c r="A104" s="49"/>
      <c r="B104" s="18" t="s">
        <v>99</v>
      </c>
      <c r="C104" s="59"/>
      <c r="D104" s="49"/>
      <c r="E104" s="49">
        <f>SUM(E81+E84+E92+E96+E103)</f>
        <v>59.47</v>
      </c>
      <c r="F104" s="49">
        <f t="shared" ref="F104:BQ104" si="33">SUM(F81+F84+F92+F96+F103)</f>
        <v>48.734000000000009</v>
      </c>
      <c r="G104" s="49">
        <f t="shared" si="33"/>
        <v>56.087999999999994</v>
      </c>
      <c r="H104" s="49">
        <f t="shared" si="33"/>
        <v>44.995999999999995</v>
      </c>
      <c r="I104" s="49">
        <f t="shared" si="33"/>
        <v>230.834</v>
      </c>
      <c r="J104" s="49">
        <f t="shared" si="33"/>
        <v>200.52799999999999</v>
      </c>
      <c r="K104" s="49">
        <f t="shared" si="33"/>
        <v>1695.7989000000002</v>
      </c>
      <c r="L104" s="49">
        <f t="shared" si="33"/>
        <v>1371.3603510587825</v>
      </c>
      <c r="M104" s="49">
        <f t="shared" si="33"/>
        <v>17.3</v>
      </c>
      <c r="N104" s="49">
        <f t="shared" si="33"/>
        <v>7.9699999999999989</v>
      </c>
      <c r="O104" s="49">
        <f t="shared" si="33"/>
        <v>13.850000000000001</v>
      </c>
      <c r="P104" s="49">
        <f t="shared" si="33"/>
        <v>0</v>
      </c>
      <c r="Q104" s="49">
        <f t="shared" si="33"/>
        <v>86.97</v>
      </c>
      <c r="R104" s="49">
        <f t="shared" si="33"/>
        <v>100.58</v>
      </c>
      <c r="S104" s="49">
        <f t="shared" si="33"/>
        <v>15.98</v>
      </c>
      <c r="T104" s="49">
        <f t="shared" si="33"/>
        <v>0</v>
      </c>
      <c r="U104" s="49">
        <f t="shared" si="33"/>
        <v>0</v>
      </c>
      <c r="V104" s="49">
        <f t="shared" si="33"/>
        <v>2.25</v>
      </c>
      <c r="W104" s="49">
        <f t="shared" si="33"/>
        <v>12.279999999999998</v>
      </c>
      <c r="X104" s="49">
        <f t="shared" si="33"/>
        <v>1538.0500000000002</v>
      </c>
      <c r="Y104" s="49">
        <f t="shared" si="33"/>
        <v>2154.29</v>
      </c>
      <c r="Z104" s="49">
        <f t="shared" si="33"/>
        <v>304.03999999999996</v>
      </c>
      <c r="AA104" s="49">
        <f t="shared" si="33"/>
        <v>150.23000000000002</v>
      </c>
      <c r="AB104" s="49">
        <f t="shared" si="33"/>
        <v>495.57</v>
      </c>
      <c r="AC104" s="49">
        <f t="shared" si="33"/>
        <v>9.93</v>
      </c>
      <c r="AD104" s="49">
        <f t="shared" si="33"/>
        <v>119.99999999999999</v>
      </c>
      <c r="AE104" s="49">
        <f t="shared" si="33"/>
        <v>1492.52</v>
      </c>
      <c r="AF104" s="49">
        <f t="shared" si="33"/>
        <v>455.49999999999994</v>
      </c>
      <c r="AG104" s="49">
        <f t="shared" si="33"/>
        <v>7.8500000000000005</v>
      </c>
      <c r="AH104" s="49">
        <f t="shared" si="33"/>
        <v>0.49</v>
      </c>
      <c r="AI104" s="49">
        <f t="shared" si="33"/>
        <v>0.52</v>
      </c>
      <c r="AJ104" s="49">
        <f t="shared" si="33"/>
        <v>4.67</v>
      </c>
      <c r="AK104" s="49">
        <f t="shared" si="33"/>
        <v>7.8</v>
      </c>
      <c r="AL104" s="49">
        <f t="shared" si="33"/>
        <v>27.15</v>
      </c>
      <c r="AM104" s="49">
        <f t="shared" si="33"/>
        <v>0.2</v>
      </c>
      <c r="AN104" s="49">
        <f t="shared" si="33"/>
        <v>865.44</v>
      </c>
      <c r="AO104" s="49">
        <f t="shared" si="33"/>
        <v>817.32</v>
      </c>
      <c r="AP104" s="49">
        <f t="shared" si="33"/>
        <v>1339.79</v>
      </c>
      <c r="AQ104" s="49">
        <f t="shared" si="33"/>
        <v>989.21</v>
      </c>
      <c r="AR104" s="49">
        <f t="shared" si="33"/>
        <v>306.39999999999998</v>
      </c>
      <c r="AS104" s="49">
        <f t="shared" si="33"/>
        <v>654</v>
      </c>
      <c r="AT104" s="49">
        <f t="shared" si="33"/>
        <v>229.15000000000003</v>
      </c>
      <c r="AU104" s="49">
        <f t="shared" si="33"/>
        <v>905.98</v>
      </c>
      <c r="AV104" s="49">
        <f t="shared" si="33"/>
        <v>743.75</v>
      </c>
      <c r="AW104" s="49">
        <f t="shared" si="33"/>
        <v>1026.8699999999999</v>
      </c>
      <c r="AX104" s="49">
        <f t="shared" si="33"/>
        <v>1227.58</v>
      </c>
      <c r="AY104" s="49">
        <f t="shared" si="33"/>
        <v>387.42999999999995</v>
      </c>
      <c r="AZ104" s="49">
        <f t="shared" si="33"/>
        <v>685.67000000000007</v>
      </c>
      <c r="BA104" s="49">
        <f t="shared" si="33"/>
        <v>4278.99</v>
      </c>
      <c r="BB104" s="49">
        <f t="shared" si="33"/>
        <v>44.51</v>
      </c>
      <c r="BC104" s="49">
        <f t="shared" si="33"/>
        <v>1229.27</v>
      </c>
      <c r="BD104" s="49">
        <f t="shared" si="33"/>
        <v>753.37000000000012</v>
      </c>
      <c r="BE104" s="49">
        <f t="shared" si="33"/>
        <v>576.49</v>
      </c>
      <c r="BF104" s="49">
        <f t="shared" si="33"/>
        <v>324.61</v>
      </c>
      <c r="BG104" s="49">
        <f t="shared" si="33"/>
        <v>0.82000000000000006</v>
      </c>
      <c r="BH104" s="49">
        <f t="shared" si="33"/>
        <v>0.22</v>
      </c>
      <c r="BI104" s="49">
        <f t="shared" si="33"/>
        <v>0.17</v>
      </c>
      <c r="BJ104" s="49">
        <f t="shared" si="33"/>
        <v>0.43</v>
      </c>
      <c r="BK104" s="49">
        <f t="shared" si="33"/>
        <v>0.54</v>
      </c>
      <c r="BL104" s="49">
        <f t="shared" si="33"/>
        <v>1.8499999999999999</v>
      </c>
      <c r="BM104" s="49">
        <f t="shared" si="33"/>
        <v>0</v>
      </c>
      <c r="BN104" s="49">
        <f t="shared" si="33"/>
        <v>6.22</v>
      </c>
      <c r="BO104" s="49">
        <f t="shared" si="33"/>
        <v>0</v>
      </c>
      <c r="BP104" s="49">
        <f t="shared" si="33"/>
        <v>2.08</v>
      </c>
      <c r="BQ104" s="49">
        <f t="shared" si="33"/>
        <v>0.04</v>
      </c>
      <c r="BR104" s="49">
        <f t="shared" ref="BR104:CI104" si="34">SUM(BR81+BR84+BR92+BR96+BR103)</f>
        <v>0.06</v>
      </c>
      <c r="BS104" s="49">
        <f t="shared" si="34"/>
        <v>0</v>
      </c>
      <c r="BT104" s="49">
        <f t="shared" si="34"/>
        <v>0.12</v>
      </c>
      <c r="BU104" s="49">
        <f t="shared" si="34"/>
        <v>0.65999999999999992</v>
      </c>
      <c r="BV104" s="49">
        <f t="shared" si="34"/>
        <v>7.56</v>
      </c>
      <c r="BW104" s="49">
        <f t="shared" si="34"/>
        <v>0</v>
      </c>
      <c r="BX104" s="49">
        <f t="shared" si="34"/>
        <v>0</v>
      </c>
      <c r="BY104" s="49">
        <f t="shared" si="34"/>
        <v>7.15</v>
      </c>
      <c r="BZ104" s="49">
        <f t="shared" si="34"/>
        <v>0.05</v>
      </c>
      <c r="CA104" s="49">
        <f t="shared" si="34"/>
        <v>0</v>
      </c>
      <c r="CB104" s="49">
        <f t="shared" si="34"/>
        <v>0</v>
      </c>
      <c r="CC104" s="49">
        <f t="shared" si="34"/>
        <v>0</v>
      </c>
      <c r="CD104" s="49">
        <f t="shared" si="34"/>
        <v>0</v>
      </c>
      <c r="CE104" s="49">
        <f t="shared" si="34"/>
        <v>1129.7</v>
      </c>
      <c r="CF104" s="49">
        <f t="shared" si="34"/>
        <v>368.73</v>
      </c>
      <c r="CG104" s="49">
        <f t="shared" si="34"/>
        <v>0</v>
      </c>
      <c r="CH104" s="49">
        <f t="shared" si="34"/>
        <v>32.049999999999997</v>
      </c>
      <c r="CI104" s="49">
        <f t="shared" si="34"/>
        <v>28.07</v>
      </c>
    </row>
    <row r="105" spans="1:87" x14ac:dyDescent="0.25">
      <c r="A105" s="55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</row>
    <row r="106" spans="1:87" x14ac:dyDescent="0.25">
      <c r="A106" s="55"/>
      <c r="B106" s="21" t="s">
        <v>165</v>
      </c>
      <c r="C106" s="21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E106" s="53"/>
      <c r="CF106" s="53"/>
      <c r="CG106" s="53"/>
      <c r="CH106" s="53"/>
      <c r="CI106" s="53"/>
    </row>
    <row r="107" spans="1:87" x14ac:dyDescent="0.25">
      <c r="A107" s="55"/>
      <c r="B107" s="14" t="s">
        <v>85</v>
      </c>
      <c r="C107" s="14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</row>
    <row r="108" spans="1:87" s="17" customFormat="1" x14ac:dyDescent="0.25">
      <c r="A108" s="42" t="str">
        <f>"26/2"</f>
        <v>26/2</v>
      </c>
      <c r="B108" s="40" t="s">
        <v>105</v>
      </c>
      <c r="C108" s="64">
        <v>180</v>
      </c>
      <c r="D108" s="37" t="str">
        <f>"150"</f>
        <v>150</v>
      </c>
      <c r="E108" s="37">
        <v>3.31</v>
      </c>
      <c r="F108" s="37">
        <v>2.76</v>
      </c>
      <c r="G108" s="37">
        <v>3.92</v>
      </c>
      <c r="H108" s="37">
        <v>3.27</v>
      </c>
      <c r="I108" s="37">
        <v>13.79</v>
      </c>
      <c r="J108" s="37">
        <v>11.49</v>
      </c>
      <c r="K108" s="37">
        <v>102.89</v>
      </c>
      <c r="L108" s="37">
        <v>85.740352333333334</v>
      </c>
      <c r="M108" s="37">
        <v>2.08</v>
      </c>
      <c r="N108" s="37">
        <v>0.03</v>
      </c>
      <c r="O108" s="37">
        <v>0</v>
      </c>
      <c r="P108" s="37">
        <v>0</v>
      </c>
      <c r="Q108" s="37">
        <v>5</v>
      </c>
      <c r="R108" s="37">
        <v>6.23</v>
      </c>
      <c r="S108" s="37">
        <v>0.26</v>
      </c>
      <c r="T108" s="37">
        <v>0</v>
      </c>
      <c r="U108" s="37">
        <v>0</v>
      </c>
      <c r="V108" s="37">
        <v>0.08</v>
      </c>
      <c r="W108" s="37">
        <v>0.91</v>
      </c>
      <c r="X108" s="37">
        <v>153.35</v>
      </c>
      <c r="Y108" s="37">
        <v>117.73</v>
      </c>
      <c r="Z108" s="37">
        <v>89.38</v>
      </c>
      <c r="AA108" s="37">
        <v>14.31</v>
      </c>
      <c r="AB108" s="37">
        <v>75.86</v>
      </c>
      <c r="AC108" s="37">
        <v>0.18</v>
      </c>
      <c r="AD108" s="37">
        <v>19.670000000000002</v>
      </c>
      <c r="AE108" s="37">
        <v>9.9</v>
      </c>
      <c r="AF108" s="37">
        <v>21.75</v>
      </c>
      <c r="AG108" s="37">
        <v>0.05</v>
      </c>
      <c r="AH108" s="37">
        <v>0.03</v>
      </c>
      <c r="AI108" s="37">
        <v>0.11</v>
      </c>
      <c r="AJ108" s="37">
        <v>0.19</v>
      </c>
      <c r="AK108" s="37">
        <v>0.9</v>
      </c>
      <c r="AL108" s="37">
        <v>0.39</v>
      </c>
      <c r="AM108" s="42">
        <v>0</v>
      </c>
      <c r="AN108" s="42">
        <v>301.10000000000002</v>
      </c>
      <c r="AO108" s="42">
        <v>289.91000000000003</v>
      </c>
      <c r="AP108" s="42">
        <v>501.84</v>
      </c>
      <c r="AQ108" s="42">
        <v>382.42</v>
      </c>
      <c r="AR108" s="42">
        <v>133.96</v>
      </c>
      <c r="AS108" s="42">
        <v>231.92</v>
      </c>
      <c r="AT108" s="42">
        <v>78.84</v>
      </c>
      <c r="AU108" s="42">
        <v>269.2</v>
      </c>
      <c r="AV108" s="42">
        <v>34.81</v>
      </c>
      <c r="AW108" s="42">
        <v>45.28</v>
      </c>
      <c r="AX108" s="42">
        <v>48.28</v>
      </c>
      <c r="AY108" s="42">
        <v>15.39</v>
      </c>
      <c r="AZ108" s="42">
        <v>28.5</v>
      </c>
      <c r="BA108" s="42">
        <v>107.46</v>
      </c>
      <c r="BB108" s="42">
        <v>0</v>
      </c>
      <c r="BC108" s="42">
        <v>29.65</v>
      </c>
      <c r="BD108" s="42">
        <v>29.72</v>
      </c>
      <c r="BE108" s="42">
        <v>323.58999999999997</v>
      </c>
      <c r="BF108" s="42">
        <v>54.24</v>
      </c>
      <c r="BG108" s="42">
        <v>0.03</v>
      </c>
      <c r="BH108" s="42">
        <v>0.01</v>
      </c>
      <c r="BI108" s="42">
        <v>0.01</v>
      </c>
      <c r="BJ108" s="42">
        <v>0.02</v>
      </c>
      <c r="BK108" s="42">
        <v>0.02</v>
      </c>
      <c r="BL108" s="42">
        <v>0.09</v>
      </c>
      <c r="BM108" s="42">
        <v>0</v>
      </c>
      <c r="BN108" s="42">
        <v>0.27</v>
      </c>
      <c r="BO108" s="42">
        <v>0</v>
      </c>
      <c r="BP108" s="42">
        <v>0.08</v>
      </c>
      <c r="BQ108" s="42">
        <v>0</v>
      </c>
      <c r="BR108" s="42">
        <v>0</v>
      </c>
      <c r="BS108" s="42">
        <v>0</v>
      </c>
      <c r="BT108" s="42">
        <v>0.02</v>
      </c>
      <c r="BU108" s="42">
        <v>0.03</v>
      </c>
      <c r="BV108" s="42">
        <v>0.23</v>
      </c>
      <c r="BW108" s="42">
        <v>0</v>
      </c>
      <c r="BX108" s="42">
        <v>0</v>
      </c>
      <c r="BY108" s="42">
        <v>0.03</v>
      </c>
      <c r="BZ108" s="42">
        <v>0</v>
      </c>
      <c r="CA108" s="42">
        <v>0</v>
      </c>
      <c r="CB108" s="42">
        <v>0</v>
      </c>
      <c r="CC108" s="42">
        <v>0</v>
      </c>
      <c r="CD108" s="42">
        <v>0</v>
      </c>
      <c r="CE108" s="42">
        <v>150.35</v>
      </c>
      <c r="CF108" s="42">
        <v>21.32</v>
      </c>
      <c r="CG108" s="42"/>
      <c r="CH108" s="42">
        <v>0.5</v>
      </c>
      <c r="CI108" s="42">
        <v>0.4</v>
      </c>
    </row>
    <row r="109" spans="1:87" s="17" customFormat="1" x14ac:dyDescent="0.25">
      <c r="A109" s="37" t="str">
        <f>"32/10"</f>
        <v>32/10</v>
      </c>
      <c r="B109" s="48" t="s">
        <v>112</v>
      </c>
      <c r="C109" s="64">
        <v>180</v>
      </c>
      <c r="D109" s="37" t="str">
        <f>"150"</f>
        <v>150</v>
      </c>
      <c r="E109" s="37">
        <v>3</v>
      </c>
      <c r="F109" s="37">
        <v>2.5</v>
      </c>
      <c r="G109" s="37">
        <v>2.93</v>
      </c>
      <c r="H109" s="37">
        <v>2.44</v>
      </c>
      <c r="I109" s="37">
        <v>13.93</v>
      </c>
      <c r="J109" s="37">
        <v>11.6</v>
      </c>
      <c r="K109" s="37">
        <v>91.54</v>
      </c>
      <c r="L109" s="37">
        <v>76.281166666666678</v>
      </c>
      <c r="M109" s="37">
        <v>1.5</v>
      </c>
      <c r="N109" s="37">
        <v>0</v>
      </c>
      <c r="O109" s="37">
        <v>0</v>
      </c>
      <c r="P109" s="37">
        <v>0</v>
      </c>
      <c r="Q109" s="37">
        <v>11.6</v>
      </c>
      <c r="R109" s="37">
        <v>0</v>
      </c>
      <c r="S109" s="37">
        <v>0</v>
      </c>
      <c r="T109" s="37">
        <v>0</v>
      </c>
      <c r="U109" s="37">
        <v>0</v>
      </c>
      <c r="V109" s="37">
        <v>0.08</v>
      </c>
      <c r="W109" s="37">
        <v>0.53</v>
      </c>
      <c r="X109" s="37">
        <v>37.21</v>
      </c>
      <c r="Y109" s="37">
        <v>108.65</v>
      </c>
      <c r="Z109" s="37">
        <v>87.54</v>
      </c>
      <c r="AA109" s="37">
        <v>9.98</v>
      </c>
      <c r="AB109" s="37">
        <v>62.78</v>
      </c>
      <c r="AC109" s="37">
        <v>0.1</v>
      </c>
      <c r="AD109" s="37">
        <v>15</v>
      </c>
      <c r="AE109" s="37">
        <v>6.75</v>
      </c>
      <c r="AF109" s="37">
        <v>16.5</v>
      </c>
      <c r="AG109" s="37">
        <v>0</v>
      </c>
      <c r="AH109" s="37">
        <v>0.03</v>
      </c>
      <c r="AI109" s="37">
        <v>0.1</v>
      </c>
      <c r="AJ109" s="37">
        <v>0.06</v>
      </c>
      <c r="AK109" s="37">
        <v>0.6</v>
      </c>
      <c r="AL109" s="37">
        <v>0.39</v>
      </c>
      <c r="AM109" s="42">
        <v>0</v>
      </c>
      <c r="AN109" s="42">
        <v>119.81</v>
      </c>
      <c r="AO109" s="42">
        <v>118.34</v>
      </c>
      <c r="AP109" s="42">
        <v>202.86</v>
      </c>
      <c r="AQ109" s="42">
        <v>163.16999999999999</v>
      </c>
      <c r="AR109" s="42">
        <v>54.39</v>
      </c>
      <c r="AS109" s="42">
        <v>95.55</v>
      </c>
      <c r="AT109" s="42">
        <v>31.61</v>
      </c>
      <c r="AU109" s="42">
        <v>107.31</v>
      </c>
      <c r="AV109" s="42">
        <v>0</v>
      </c>
      <c r="AW109" s="42">
        <v>0</v>
      </c>
      <c r="AX109" s="42">
        <v>0</v>
      </c>
      <c r="AY109" s="42">
        <v>0</v>
      </c>
      <c r="AZ109" s="42">
        <v>0</v>
      </c>
      <c r="BA109" s="42">
        <v>0</v>
      </c>
      <c r="BB109" s="42">
        <v>0</v>
      </c>
      <c r="BC109" s="42">
        <v>0</v>
      </c>
      <c r="BD109" s="42">
        <v>0</v>
      </c>
      <c r="BE109" s="42">
        <v>135.24</v>
      </c>
      <c r="BF109" s="42">
        <v>19.11</v>
      </c>
      <c r="BG109" s="42">
        <v>0</v>
      </c>
      <c r="BH109" s="42">
        <v>0</v>
      </c>
      <c r="BI109" s="42">
        <v>0</v>
      </c>
      <c r="BJ109" s="42">
        <v>0</v>
      </c>
      <c r="BK109" s="42">
        <v>0</v>
      </c>
      <c r="BL109" s="42">
        <v>0</v>
      </c>
      <c r="BM109" s="42">
        <v>0</v>
      </c>
      <c r="BN109" s="42">
        <v>0</v>
      </c>
      <c r="BO109" s="42">
        <v>0</v>
      </c>
      <c r="BP109" s="42">
        <v>0</v>
      </c>
      <c r="BQ109" s="42">
        <v>0</v>
      </c>
      <c r="BR109" s="42">
        <v>0</v>
      </c>
      <c r="BS109" s="42">
        <v>0</v>
      </c>
      <c r="BT109" s="42">
        <v>0</v>
      </c>
      <c r="BU109" s="42">
        <v>0</v>
      </c>
      <c r="BV109" s="42">
        <v>0</v>
      </c>
      <c r="BW109" s="42">
        <v>0</v>
      </c>
      <c r="BX109" s="42">
        <v>0</v>
      </c>
      <c r="BY109" s="42">
        <v>0</v>
      </c>
      <c r="BZ109" s="42">
        <v>0</v>
      </c>
      <c r="CA109" s="42">
        <v>0</v>
      </c>
      <c r="CB109" s="42">
        <v>0</v>
      </c>
      <c r="CC109" s="42">
        <v>0</v>
      </c>
      <c r="CD109" s="42">
        <v>0</v>
      </c>
      <c r="CE109" s="42">
        <v>156.47999999999999</v>
      </c>
      <c r="CF109" s="42">
        <v>16.13</v>
      </c>
      <c r="CG109" s="42"/>
      <c r="CH109" s="42">
        <v>0.5</v>
      </c>
      <c r="CI109" s="42">
        <v>0.4</v>
      </c>
    </row>
    <row r="110" spans="1:87" s="17" customFormat="1" x14ac:dyDescent="0.25">
      <c r="A110" s="54" t="s">
        <v>130</v>
      </c>
      <c r="B110" s="47" t="s">
        <v>133</v>
      </c>
      <c r="C110" s="58" t="s">
        <v>231</v>
      </c>
      <c r="D110" s="54" t="str">
        <f>"25/5/5"</f>
        <v>25/5/5</v>
      </c>
      <c r="E110" s="54">
        <v>4.16</v>
      </c>
      <c r="F110" s="54">
        <v>3.26</v>
      </c>
      <c r="G110" s="54">
        <v>5.76</v>
      </c>
      <c r="H110" s="54">
        <v>5.18</v>
      </c>
      <c r="I110" s="54">
        <v>14.14</v>
      </c>
      <c r="J110" s="54">
        <v>11.79</v>
      </c>
      <c r="K110" s="54">
        <v>126.59</v>
      </c>
      <c r="L110" s="54">
        <v>108.07199999999999</v>
      </c>
      <c r="M110" s="54">
        <v>3.12</v>
      </c>
      <c r="N110" s="54">
        <v>0.11</v>
      </c>
      <c r="O110" s="54">
        <v>0</v>
      </c>
      <c r="P110" s="54">
        <v>0</v>
      </c>
      <c r="Q110" s="54">
        <v>0.34</v>
      </c>
      <c r="R110" s="54">
        <v>11.4</v>
      </c>
      <c r="S110" s="54">
        <v>0.05</v>
      </c>
      <c r="T110" s="54">
        <v>0</v>
      </c>
      <c r="U110" s="54">
        <v>0</v>
      </c>
      <c r="V110" s="54">
        <v>0.1</v>
      </c>
      <c r="W110" s="54">
        <v>0.74</v>
      </c>
      <c r="X110" s="54">
        <v>55.75</v>
      </c>
      <c r="Y110" s="54">
        <v>6.5</v>
      </c>
      <c r="Z110" s="54">
        <v>51.2</v>
      </c>
      <c r="AA110" s="54">
        <v>2.75</v>
      </c>
      <c r="AB110" s="54">
        <v>31.5</v>
      </c>
      <c r="AC110" s="54">
        <v>0.05</v>
      </c>
      <c r="AD110" s="54">
        <v>30.5</v>
      </c>
      <c r="AE110" s="54">
        <v>23.5</v>
      </c>
      <c r="AF110" s="54">
        <v>34.4</v>
      </c>
      <c r="AG110" s="54">
        <v>7.0000000000000007E-2</v>
      </c>
      <c r="AH110" s="54">
        <v>0</v>
      </c>
      <c r="AI110" s="54">
        <v>0.03</v>
      </c>
      <c r="AJ110" s="54">
        <v>0.02</v>
      </c>
      <c r="AK110" s="54">
        <v>0.35</v>
      </c>
      <c r="AL110" s="54">
        <v>0.04</v>
      </c>
      <c r="AM110" s="46">
        <v>0</v>
      </c>
      <c r="AN110" s="46">
        <v>172.35</v>
      </c>
      <c r="AO110" s="46">
        <v>156.05000000000001</v>
      </c>
      <c r="AP110" s="46">
        <v>265.05</v>
      </c>
      <c r="AQ110" s="46">
        <v>129.75</v>
      </c>
      <c r="AR110" s="46">
        <v>57.6</v>
      </c>
      <c r="AS110" s="46">
        <v>107.35</v>
      </c>
      <c r="AT110" s="46">
        <v>58.9</v>
      </c>
      <c r="AU110" s="46">
        <v>173.1</v>
      </c>
      <c r="AV110" s="46">
        <v>104.3</v>
      </c>
      <c r="AW110" s="46">
        <v>134.80000000000001</v>
      </c>
      <c r="AX110" s="46">
        <v>155.1</v>
      </c>
      <c r="AY110" s="46">
        <v>75.75</v>
      </c>
      <c r="AZ110" s="46">
        <v>95.7</v>
      </c>
      <c r="BA110" s="46">
        <v>842.6</v>
      </c>
      <c r="BB110" s="46">
        <v>0</v>
      </c>
      <c r="BC110" s="46">
        <v>326.89999999999998</v>
      </c>
      <c r="BD110" s="46">
        <v>148.94999999999999</v>
      </c>
      <c r="BE110" s="46">
        <v>125.85</v>
      </c>
      <c r="BF110" s="46">
        <v>54.25</v>
      </c>
      <c r="BG110" s="46">
        <v>0.13</v>
      </c>
      <c r="BH110" s="46">
        <v>7.0000000000000007E-2</v>
      </c>
      <c r="BI110" s="46">
        <v>0.05</v>
      </c>
      <c r="BJ110" s="46">
        <v>0.13</v>
      </c>
      <c r="BK110" s="46">
        <v>0.15</v>
      </c>
      <c r="BL110" s="46">
        <v>0.56000000000000005</v>
      </c>
      <c r="BM110" s="46">
        <v>0.02</v>
      </c>
      <c r="BN110" s="46">
        <v>1.48</v>
      </c>
      <c r="BO110" s="46">
        <v>0.01</v>
      </c>
      <c r="BP110" s="46">
        <v>0.42</v>
      </c>
      <c r="BQ110" s="46">
        <v>0.01</v>
      </c>
      <c r="BR110" s="46">
        <v>0</v>
      </c>
      <c r="BS110" s="46">
        <v>0</v>
      </c>
      <c r="BT110" s="46">
        <v>0.1</v>
      </c>
      <c r="BU110" s="46">
        <v>0.15</v>
      </c>
      <c r="BV110" s="46">
        <v>1.18</v>
      </c>
      <c r="BW110" s="46">
        <v>0</v>
      </c>
      <c r="BX110" s="46">
        <v>0</v>
      </c>
      <c r="BY110" s="46">
        <v>0.18</v>
      </c>
      <c r="BZ110" s="46">
        <v>0.01</v>
      </c>
      <c r="CA110" s="46">
        <v>0</v>
      </c>
      <c r="CB110" s="46">
        <v>0</v>
      </c>
      <c r="CC110" s="46">
        <v>0</v>
      </c>
      <c r="CD110" s="46">
        <v>0</v>
      </c>
      <c r="CE110" s="46">
        <v>13.07</v>
      </c>
      <c r="CF110" s="46">
        <v>34.42</v>
      </c>
      <c r="CG110" s="46"/>
      <c r="CH110" s="46">
        <v>0</v>
      </c>
      <c r="CI110" s="46">
        <v>0</v>
      </c>
    </row>
    <row r="111" spans="1:87" s="19" customFormat="1" x14ac:dyDescent="0.25">
      <c r="A111" s="49"/>
      <c r="B111" s="18" t="s">
        <v>87</v>
      </c>
      <c r="C111" s="66">
        <v>402</v>
      </c>
      <c r="D111" s="49">
        <v>335</v>
      </c>
      <c r="E111" s="49">
        <f t="shared" ref="E111:AJ111" si="35">SUM(E108:E110)</f>
        <v>10.47</v>
      </c>
      <c r="F111" s="49">
        <f t="shared" si="35"/>
        <v>8.52</v>
      </c>
      <c r="G111" s="49">
        <f t="shared" si="35"/>
        <v>12.61</v>
      </c>
      <c r="H111" s="49">
        <f t="shared" si="35"/>
        <v>10.89</v>
      </c>
      <c r="I111" s="49">
        <f t="shared" si="35"/>
        <v>41.86</v>
      </c>
      <c r="J111" s="49">
        <f t="shared" si="35"/>
        <v>34.879999999999995</v>
      </c>
      <c r="K111" s="49">
        <f t="shared" si="35"/>
        <v>321.02</v>
      </c>
      <c r="L111" s="49">
        <f t="shared" si="35"/>
        <v>270.09351900000001</v>
      </c>
      <c r="M111" s="49">
        <f t="shared" si="35"/>
        <v>6.7</v>
      </c>
      <c r="N111" s="49">
        <f t="shared" si="35"/>
        <v>0.14000000000000001</v>
      </c>
      <c r="O111" s="49">
        <f t="shared" si="35"/>
        <v>0</v>
      </c>
      <c r="P111" s="49">
        <f t="shared" si="35"/>
        <v>0</v>
      </c>
      <c r="Q111" s="49">
        <f t="shared" si="35"/>
        <v>16.940000000000001</v>
      </c>
      <c r="R111" s="49">
        <f t="shared" si="35"/>
        <v>17.630000000000003</v>
      </c>
      <c r="S111" s="49">
        <f t="shared" si="35"/>
        <v>0.31</v>
      </c>
      <c r="T111" s="49">
        <f t="shared" si="35"/>
        <v>0</v>
      </c>
      <c r="U111" s="49">
        <f t="shared" si="35"/>
        <v>0</v>
      </c>
      <c r="V111" s="49">
        <f t="shared" si="35"/>
        <v>0.26</v>
      </c>
      <c r="W111" s="49">
        <f t="shared" si="35"/>
        <v>2.1799999999999997</v>
      </c>
      <c r="X111" s="49">
        <f t="shared" si="35"/>
        <v>246.31</v>
      </c>
      <c r="Y111" s="49">
        <f t="shared" si="35"/>
        <v>232.88</v>
      </c>
      <c r="Z111" s="49">
        <f t="shared" si="35"/>
        <v>228.12</v>
      </c>
      <c r="AA111" s="49">
        <f t="shared" si="35"/>
        <v>27.04</v>
      </c>
      <c r="AB111" s="49">
        <f t="shared" si="35"/>
        <v>170.14</v>
      </c>
      <c r="AC111" s="49">
        <f t="shared" si="35"/>
        <v>0.33</v>
      </c>
      <c r="AD111" s="49">
        <f t="shared" si="35"/>
        <v>65.17</v>
      </c>
      <c r="AE111" s="49">
        <f t="shared" si="35"/>
        <v>40.15</v>
      </c>
      <c r="AF111" s="49">
        <f t="shared" si="35"/>
        <v>72.650000000000006</v>
      </c>
      <c r="AG111" s="49">
        <f t="shared" si="35"/>
        <v>0.12000000000000001</v>
      </c>
      <c r="AH111" s="49">
        <f t="shared" si="35"/>
        <v>0.06</v>
      </c>
      <c r="AI111" s="49">
        <f t="shared" si="35"/>
        <v>0.24000000000000002</v>
      </c>
      <c r="AJ111" s="49">
        <f t="shared" si="35"/>
        <v>0.27</v>
      </c>
      <c r="AK111" s="49">
        <f t="shared" ref="AK111:BP111" si="36">SUM(AK108:AK110)</f>
        <v>1.85</v>
      </c>
      <c r="AL111" s="49">
        <f t="shared" si="36"/>
        <v>0.82000000000000006</v>
      </c>
      <c r="AM111" s="49">
        <f t="shared" si="36"/>
        <v>0</v>
      </c>
      <c r="AN111" s="49">
        <f t="shared" si="36"/>
        <v>593.26</v>
      </c>
      <c r="AO111" s="49">
        <f t="shared" si="36"/>
        <v>564.29999999999995</v>
      </c>
      <c r="AP111" s="49">
        <f t="shared" si="36"/>
        <v>969.75</v>
      </c>
      <c r="AQ111" s="49">
        <f t="shared" si="36"/>
        <v>675.34</v>
      </c>
      <c r="AR111" s="49">
        <f t="shared" si="36"/>
        <v>245.95000000000002</v>
      </c>
      <c r="AS111" s="49">
        <f t="shared" si="36"/>
        <v>434.81999999999994</v>
      </c>
      <c r="AT111" s="49">
        <f t="shared" si="36"/>
        <v>169.35</v>
      </c>
      <c r="AU111" s="49">
        <f t="shared" si="36"/>
        <v>549.61</v>
      </c>
      <c r="AV111" s="49">
        <f t="shared" si="36"/>
        <v>139.11000000000001</v>
      </c>
      <c r="AW111" s="49">
        <f t="shared" si="36"/>
        <v>180.08</v>
      </c>
      <c r="AX111" s="49">
        <f t="shared" si="36"/>
        <v>203.38</v>
      </c>
      <c r="AY111" s="49">
        <f t="shared" si="36"/>
        <v>91.14</v>
      </c>
      <c r="AZ111" s="49">
        <f t="shared" si="36"/>
        <v>124.2</v>
      </c>
      <c r="BA111" s="49">
        <f t="shared" si="36"/>
        <v>950.06000000000006</v>
      </c>
      <c r="BB111" s="49">
        <f t="shared" si="36"/>
        <v>0</v>
      </c>
      <c r="BC111" s="49">
        <f t="shared" si="36"/>
        <v>356.54999999999995</v>
      </c>
      <c r="BD111" s="49">
        <f t="shared" si="36"/>
        <v>178.67</v>
      </c>
      <c r="BE111" s="49">
        <f t="shared" si="36"/>
        <v>584.67999999999995</v>
      </c>
      <c r="BF111" s="49">
        <f t="shared" si="36"/>
        <v>127.6</v>
      </c>
      <c r="BG111" s="49">
        <f t="shared" si="36"/>
        <v>0.16</v>
      </c>
      <c r="BH111" s="49">
        <f t="shared" si="36"/>
        <v>0.08</v>
      </c>
      <c r="BI111" s="49">
        <f t="shared" si="36"/>
        <v>6.0000000000000005E-2</v>
      </c>
      <c r="BJ111" s="49">
        <f t="shared" si="36"/>
        <v>0.15</v>
      </c>
      <c r="BK111" s="49">
        <f t="shared" si="36"/>
        <v>0.16999999999999998</v>
      </c>
      <c r="BL111" s="49">
        <f t="shared" si="36"/>
        <v>0.65</v>
      </c>
      <c r="BM111" s="49">
        <f t="shared" si="36"/>
        <v>0.02</v>
      </c>
      <c r="BN111" s="49">
        <f t="shared" si="36"/>
        <v>1.75</v>
      </c>
      <c r="BO111" s="49">
        <f t="shared" si="36"/>
        <v>0.01</v>
      </c>
      <c r="BP111" s="49">
        <f t="shared" si="36"/>
        <v>0.5</v>
      </c>
      <c r="BQ111" s="49">
        <f t="shared" ref="BQ111:CI111" si="37">SUM(BQ108:BQ110)</f>
        <v>0.01</v>
      </c>
      <c r="BR111" s="49">
        <f t="shared" si="37"/>
        <v>0</v>
      </c>
      <c r="BS111" s="49">
        <f t="shared" si="37"/>
        <v>0</v>
      </c>
      <c r="BT111" s="49">
        <f t="shared" si="37"/>
        <v>0.12000000000000001</v>
      </c>
      <c r="BU111" s="49">
        <f t="shared" si="37"/>
        <v>0.18</v>
      </c>
      <c r="BV111" s="49">
        <f t="shared" si="37"/>
        <v>1.41</v>
      </c>
      <c r="BW111" s="49">
        <f t="shared" si="37"/>
        <v>0</v>
      </c>
      <c r="BX111" s="49">
        <f t="shared" si="37"/>
        <v>0</v>
      </c>
      <c r="BY111" s="49">
        <f t="shared" si="37"/>
        <v>0.21</v>
      </c>
      <c r="BZ111" s="49">
        <f t="shared" si="37"/>
        <v>0.01</v>
      </c>
      <c r="CA111" s="49">
        <f t="shared" si="37"/>
        <v>0</v>
      </c>
      <c r="CB111" s="49">
        <f t="shared" si="37"/>
        <v>0</v>
      </c>
      <c r="CC111" s="49">
        <f t="shared" si="37"/>
        <v>0</v>
      </c>
      <c r="CD111" s="49">
        <f t="shared" si="37"/>
        <v>0</v>
      </c>
      <c r="CE111" s="49">
        <f t="shared" si="37"/>
        <v>319.89999999999998</v>
      </c>
      <c r="CF111" s="49">
        <f t="shared" si="37"/>
        <v>71.87</v>
      </c>
      <c r="CG111" s="49">
        <f t="shared" si="37"/>
        <v>0</v>
      </c>
      <c r="CH111" s="49">
        <f t="shared" si="37"/>
        <v>1</v>
      </c>
      <c r="CI111" s="49">
        <f t="shared" si="37"/>
        <v>0.8</v>
      </c>
    </row>
    <row r="112" spans="1:87" x14ac:dyDescent="0.25">
      <c r="A112" s="55"/>
      <c r="B112" s="14" t="s">
        <v>88</v>
      </c>
      <c r="C112" s="62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3"/>
      <c r="BY112" s="63"/>
      <c r="BZ112" s="63"/>
      <c r="CA112" s="63"/>
      <c r="CB112" s="63"/>
      <c r="CC112" s="63"/>
      <c r="CD112" s="63"/>
      <c r="CE112" s="63"/>
      <c r="CF112" s="63"/>
      <c r="CG112" s="63"/>
      <c r="CH112" s="63"/>
      <c r="CI112" s="63"/>
    </row>
    <row r="113" spans="1:87" s="13" customFormat="1" x14ac:dyDescent="0.25">
      <c r="A113" s="54" t="str">
        <f>"-"</f>
        <v>-</v>
      </c>
      <c r="B113" s="47" t="s">
        <v>94</v>
      </c>
      <c r="C113" s="65">
        <v>100</v>
      </c>
      <c r="D113" s="54" t="str">
        <f>"100"</f>
        <v>100</v>
      </c>
      <c r="E113" s="54">
        <v>0.5</v>
      </c>
      <c r="F113" s="54">
        <v>0.5</v>
      </c>
      <c r="G113" s="54">
        <v>0.1</v>
      </c>
      <c r="H113" s="54">
        <v>0.1</v>
      </c>
      <c r="I113" s="54">
        <v>10.3</v>
      </c>
      <c r="J113" s="54">
        <v>10.3</v>
      </c>
      <c r="K113" s="54">
        <v>43.24</v>
      </c>
      <c r="L113" s="54">
        <v>43.239999999999995</v>
      </c>
      <c r="M113" s="54">
        <v>0</v>
      </c>
      <c r="N113" s="54">
        <v>0</v>
      </c>
      <c r="O113" s="54">
        <v>0</v>
      </c>
      <c r="P113" s="54">
        <v>0</v>
      </c>
      <c r="Q113" s="54">
        <v>9.9</v>
      </c>
      <c r="R113" s="54">
        <v>0.2</v>
      </c>
      <c r="S113" s="54">
        <v>0.2</v>
      </c>
      <c r="T113" s="54">
        <v>0</v>
      </c>
      <c r="U113" s="54">
        <v>0</v>
      </c>
      <c r="V113" s="54">
        <v>0.5</v>
      </c>
      <c r="W113" s="54">
        <v>0.3</v>
      </c>
      <c r="X113" s="54">
        <v>6</v>
      </c>
      <c r="Y113" s="54">
        <v>120</v>
      </c>
      <c r="Z113" s="54">
        <v>7</v>
      </c>
      <c r="AA113" s="54">
        <v>4</v>
      </c>
      <c r="AB113" s="54">
        <v>7</v>
      </c>
      <c r="AC113" s="54">
        <v>1.4</v>
      </c>
      <c r="AD113" s="54">
        <v>0</v>
      </c>
      <c r="AE113" s="54">
        <v>0</v>
      </c>
      <c r="AF113" s="54">
        <v>0</v>
      </c>
      <c r="AG113" s="54">
        <v>0.1</v>
      </c>
      <c r="AH113" s="54">
        <v>0.01</v>
      </c>
      <c r="AI113" s="54">
        <v>0.01</v>
      </c>
      <c r="AJ113" s="54">
        <v>0.1</v>
      </c>
      <c r="AK113" s="54">
        <v>0.2</v>
      </c>
      <c r="AL113" s="54">
        <v>2</v>
      </c>
      <c r="AM113" s="46">
        <v>0.2</v>
      </c>
      <c r="AN113" s="46">
        <v>8</v>
      </c>
      <c r="AO113" s="46">
        <v>10</v>
      </c>
      <c r="AP113" s="46">
        <v>14</v>
      </c>
      <c r="AQ113" s="46">
        <v>14</v>
      </c>
      <c r="AR113" s="46">
        <v>2</v>
      </c>
      <c r="AS113" s="46">
        <v>8</v>
      </c>
      <c r="AT113" s="46">
        <v>2</v>
      </c>
      <c r="AU113" s="46">
        <v>7</v>
      </c>
      <c r="AV113" s="46">
        <v>13</v>
      </c>
      <c r="AW113" s="46">
        <v>8</v>
      </c>
      <c r="AX113" s="46">
        <v>58</v>
      </c>
      <c r="AY113" s="46">
        <v>5</v>
      </c>
      <c r="AZ113" s="46">
        <v>11</v>
      </c>
      <c r="BA113" s="46">
        <v>32</v>
      </c>
      <c r="BB113" s="46">
        <v>0</v>
      </c>
      <c r="BC113" s="46">
        <v>10</v>
      </c>
      <c r="BD113" s="46">
        <v>12</v>
      </c>
      <c r="BE113" s="46">
        <v>5</v>
      </c>
      <c r="BF113" s="46">
        <v>4</v>
      </c>
      <c r="BG113" s="46">
        <v>0</v>
      </c>
      <c r="BH113" s="46">
        <v>0</v>
      </c>
      <c r="BI113" s="46">
        <v>0</v>
      </c>
      <c r="BJ113" s="46">
        <v>0</v>
      </c>
      <c r="BK113" s="46">
        <v>0</v>
      </c>
      <c r="BL113" s="46">
        <v>0</v>
      </c>
      <c r="BM113" s="46">
        <v>0</v>
      </c>
      <c r="BN113" s="46">
        <v>0</v>
      </c>
      <c r="BO113" s="46">
        <v>0</v>
      </c>
      <c r="BP113" s="46">
        <v>0</v>
      </c>
      <c r="BQ113" s="46">
        <v>0</v>
      </c>
      <c r="BR113" s="46">
        <v>0</v>
      </c>
      <c r="BS113" s="46">
        <v>0</v>
      </c>
      <c r="BT113" s="46">
        <v>0</v>
      </c>
      <c r="BU113" s="46">
        <v>0</v>
      </c>
      <c r="BV113" s="46">
        <v>0</v>
      </c>
      <c r="BW113" s="46">
        <v>0</v>
      </c>
      <c r="BX113" s="46">
        <v>0</v>
      </c>
      <c r="BY113" s="46">
        <v>0</v>
      </c>
      <c r="BZ113" s="46">
        <v>0</v>
      </c>
      <c r="CA113" s="46">
        <v>0</v>
      </c>
      <c r="CB113" s="46">
        <v>0</v>
      </c>
      <c r="CC113" s="46">
        <v>0</v>
      </c>
      <c r="CD113" s="46">
        <v>0</v>
      </c>
      <c r="CE113" s="46">
        <v>88.1</v>
      </c>
      <c r="CF113" s="46">
        <v>0</v>
      </c>
      <c r="CG113" s="46"/>
      <c r="CH113" s="46">
        <v>2</v>
      </c>
      <c r="CI113" s="46">
        <v>2</v>
      </c>
    </row>
    <row r="114" spans="1:87" s="19" customFormat="1" x14ac:dyDescent="0.25">
      <c r="A114" s="49"/>
      <c r="B114" s="18" t="s">
        <v>90</v>
      </c>
      <c r="C114" s="66">
        <v>100</v>
      </c>
      <c r="D114" s="49">
        <v>100</v>
      </c>
      <c r="E114" s="49">
        <v>0.5</v>
      </c>
      <c r="F114" s="49">
        <v>0.5</v>
      </c>
      <c r="G114" s="49">
        <v>0.1</v>
      </c>
      <c r="H114" s="49">
        <v>0.1</v>
      </c>
      <c r="I114" s="49">
        <v>10.3</v>
      </c>
      <c r="J114" s="49">
        <v>10.3</v>
      </c>
      <c r="K114" s="49">
        <v>43.24</v>
      </c>
      <c r="L114" s="49">
        <v>43.24</v>
      </c>
      <c r="M114" s="49">
        <v>0</v>
      </c>
      <c r="N114" s="49">
        <v>0</v>
      </c>
      <c r="O114" s="49">
        <v>0</v>
      </c>
      <c r="P114" s="49">
        <v>0</v>
      </c>
      <c r="Q114" s="49">
        <v>9.9</v>
      </c>
      <c r="R114" s="49">
        <v>0.2</v>
      </c>
      <c r="S114" s="49">
        <v>0.2</v>
      </c>
      <c r="T114" s="49">
        <v>0</v>
      </c>
      <c r="U114" s="49">
        <v>0</v>
      </c>
      <c r="V114" s="49">
        <v>0.5</v>
      </c>
      <c r="W114" s="49">
        <v>0.3</v>
      </c>
      <c r="X114" s="49">
        <v>6</v>
      </c>
      <c r="Y114" s="49">
        <v>120</v>
      </c>
      <c r="Z114" s="49">
        <v>7</v>
      </c>
      <c r="AA114" s="49">
        <v>4</v>
      </c>
      <c r="AB114" s="49">
        <v>7</v>
      </c>
      <c r="AC114" s="49">
        <v>1.4</v>
      </c>
      <c r="AD114" s="49">
        <v>0</v>
      </c>
      <c r="AE114" s="49">
        <v>0</v>
      </c>
      <c r="AF114" s="49">
        <v>0</v>
      </c>
      <c r="AG114" s="49">
        <v>0.1</v>
      </c>
      <c r="AH114" s="49">
        <v>0.01</v>
      </c>
      <c r="AI114" s="49">
        <v>0.01</v>
      </c>
      <c r="AJ114" s="49">
        <v>0.1</v>
      </c>
      <c r="AK114" s="49">
        <v>0.2</v>
      </c>
      <c r="AL114" s="49">
        <v>2</v>
      </c>
      <c r="AM114" s="60">
        <v>0.2</v>
      </c>
      <c r="AN114" s="60">
        <v>8</v>
      </c>
      <c r="AO114" s="60">
        <v>10</v>
      </c>
      <c r="AP114" s="60">
        <v>14</v>
      </c>
      <c r="AQ114" s="60">
        <v>14</v>
      </c>
      <c r="AR114" s="60">
        <v>2</v>
      </c>
      <c r="AS114" s="60">
        <v>8</v>
      </c>
      <c r="AT114" s="60">
        <v>2</v>
      </c>
      <c r="AU114" s="60">
        <v>7</v>
      </c>
      <c r="AV114" s="60">
        <v>13</v>
      </c>
      <c r="AW114" s="60">
        <v>8</v>
      </c>
      <c r="AX114" s="60">
        <v>58</v>
      </c>
      <c r="AY114" s="60">
        <v>5</v>
      </c>
      <c r="AZ114" s="60">
        <v>11</v>
      </c>
      <c r="BA114" s="60">
        <v>32</v>
      </c>
      <c r="BB114" s="60">
        <v>0</v>
      </c>
      <c r="BC114" s="60">
        <v>10</v>
      </c>
      <c r="BD114" s="60">
        <v>12</v>
      </c>
      <c r="BE114" s="60">
        <v>5</v>
      </c>
      <c r="BF114" s="60">
        <v>4</v>
      </c>
      <c r="BG114" s="60">
        <v>0</v>
      </c>
      <c r="BH114" s="60">
        <v>0</v>
      </c>
      <c r="BI114" s="60">
        <v>0</v>
      </c>
      <c r="BJ114" s="60">
        <v>0</v>
      </c>
      <c r="BK114" s="60">
        <v>0</v>
      </c>
      <c r="BL114" s="60">
        <v>0</v>
      </c>
      <c r="BM114" s="60">
        <v>0</v>
      </c>
      <c r="BN114" s="60">
        <v>0</v>
      </c>
      <c r="BO114" s="60">
        <v>0</v>
      </c>
      <c r="BP114" s="60">
        <v>0</v>
      </c>
      <c r="BQ114" s="60">
        <v>0</v>
      </c>
      <c r="BR114" s="60">
        <v>0</v>
      </c>
      <c r="BS114" s="60">
        <v>0</v>
      </c>
      <c r="BT114" s="60">
        <v>0</v>
      </c>
      <c r="BU114" s="60">
        <v>0</v>
      </c>
      <c r="BV114" s="60">
        <v>0</v>
      </c>
      <c r="BW114" s="60">
        <v>0</v>
      </c>
      <c r="BX114" s="60">
        <v>0</v>
      </c>
      <c r="BY114" s="60">
        <v>0</v>
      </c>
      <c r="BZ114" s="60">
        <v>0</v>
      </c>
      <c r="CA114" s="60">
        <v>0</v>
      </c>
      <c r="CB114" s="60">
        <v>0</v>
      </c>
      <c r="CC114" s="60">
        <v>0</v>
      </c>
      <c r="CD114" s="60">
        <v>0</v>
      </c>
      <c r="CE114" s="60">
        <v>88.1</v>
      </c>
      <c r="CF114" s="60">
        <v>0</v>
      </c>
      <c r="CG114" s="60"/>
      <c r="CH114" s="60">
        <v>2</v>
      </c>
      <c r="CI114" s="60">
        <v>2</v>
      </c>
    </row>
    <row r="115" spans="1:87" x14ac:dyDescent="0.25">
      <c r="A115" s="55"/>
      <c r="B115" s="14" t="s">
        <v>91</v>
      </c>
      <c r="C115" s="62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O115" s="63"/>
      <c r="BP115" s="63"/>
      <c r="BQ115" s="63"/>
      <c r="BR115" s="63"/>
      <c r="BS115" s="63"/>
      <c r="BT115" s="63"/>
      <c r="BU115" s="63"/>
      <c r="BV115" s="63"/>
      <c r="BW115" s="63"/>
      <c r="BX115" s="63"/>
      <c r="BY115" s="63"/>
      <c r="BZ115" s="63"/>
      <c r="CA115" s="63"/>
      <c r="CB115" s="63"/>
      <c r="CC115" s="63"/>
      <c r="CD115" s="63"/>
      <c r="CE115" s="63"/>
      <c r="CF115" s="63"/>
      <c r="CG115" s="63"/>
      <c r="CH115" s="63"/>
      <c r="CI115" s="63"/>
    </row>
    <row r="116" spans="1:87" s="17" customFormat="1" x14ac:dyDescent="0.25">
      <c r="A116" s="41" t="s">
        <v>271</v>
      </c>
      <c r="B116" s="78" t="s">
        <v>273</v>
      </c>
      <c r="C116" s="77">
        <v>50</v>
      </c>
      <c r="D116" s="42" t="str">
        <f>"30"</f>
        <v>30</v>
      </c>
      <c r="E116" s="42">
        <v>0.3</v>
      </c>
      <c r="F116" s="42">
        <v>0.18</v>
      </c>
      <c r="G116" s="42">
        <v>0</v>
      </c>
      <c r="H116" s="42">
        <v>0</v>
      </c>
      <c r="I116" s="42">
        <v>1.9</v>
      </c>
      <c r="J116" s="42">
        <v>1.1399999999999999</v>
      </c>
      <c r="K116" s="42">
        <v>7</v>
      </c>
      <c r="L116" s="42">
        <v>4.2</v>
      </c>
      <c r="M116" s="42">
        <v>0.56999999999999995</v>
      </c>
      <c r="N116" s="42">
        <v>2.93</v>
      </c>
      <c r="O116" s="42">
        <v>0.01</v>
      </c>
      <c r="P116" s="42">
        <v>0</v>
      </c>
      <c r="Q116" s="42">
        <v>1</v>
      </c>
      <c r="R116" s="42">
        <v>1.26</v>
      </c>
      <c r="S116" s="42">
        <v>0.56999999999999995</v>
      </c>
      <c r="T116" s="42">
        <v>0</v>
      </c>
      <c r="U116" s="42">
        <v>0</v>
      </c>
      <c r="V116" s="42">
        <v>0.08</v>
      </c>
      <c r="W116" s="42">
        <v>0.56000000000000005</v>
      </c>
      <c r="X116" s="42">
        <v>103.11</v>
      </c>
      <c r="Y116" s="42">
        <v>68.61</v>
      </c>
      <c r="Z116" s="42">
        <v>5.64</v>
      </c>
      <c r="AA116" s="42">
        <v>5.87</v>
      </c>
      <c r="AB116" s="42">
        <v>14.13</v>
      </c>
      <c r="AC116" s="42">
        <v>0.18</v>
      </c>
      <c r="AD116" s="42">
        <v>0</v>
      </c>
      <c r="AE116" s="42">
        <v>560.21</v>
      </c>
      <c r="AF116" s="42">
        <v>116.74</v>
      </c>
      <c r="AG116" s="42">
        <v>2.0299999999999998</v>
      </c>
      <c r="AH116" s="42">
        <v>0.02</v>
      </c>
      <c r="AI116" s="42">
        <v>0.01</v>
      </c>
      <c r="AJ116" s="42">
        <v>0.18</v>
      </c>
      <c r="AK116" s="42">
        <v>0.36</v>
      </c>
      <c r="AL116" s="42">
        <v>0.89</v>
      </c>
      <c r="AM116" s="42">
        <v>0</v>
      </c>
      <c r="AN116" s="42">
        <v>4.32</v>
      </c>
      <c r="AO116" s="42">
        <v>5.0999999999999996</v>
      </c>
      <c r="AP116" s="42">
        <v>6.39</v>
      </c>
      <c r="AQ116" s="42">
        <v>6.88</v>
      </c>
      <c r="AR116" s="42">
        <v>1.29</v>
      </c>
      <c r="AS116" s="42">
        <v>4.9400000000000004</v>
      </c>
      <c r="AT116" s="42">
        <v>2.04</v>
      </c>
      <c r="AU116" s="42">
        <v>4.97</v>
      </c>
      <c r="AV116" s="42">
        <v>7.25</v>
      </c>
      <c r="AW116" s="42">
        <v>15.11</v>
      </c>
      <c r="AX116" s="42">
        <v>12.88</v>
      </c>
      <c r="AY116" s="42">
        <v>1.89</v>
      </c>
      <c r="AZ116" s="42">
        <v>4.8600000000000003</v>
      </c>
      <c r="BA116" s="42">
        <v>30.34</v>
      </c>
      <c r="BB116" s="42">
        <v>0</v>
      </c>
      <c r="BC116" s="42">
        <v>4.03</v>
      </c>
      <c r="BD116" s="42">
        <v>3.95</v>
      </c>
      <c r="BE116" s="42">
        <v>3.38</v>
      </c>
      <c r="BF116" s="42">
        <v>1.69</v>
      </c>
      <c r="BG116" s="42">
        <v>0</v>
      </c>
      <c r="BH116" s="42">
        <v>0</v>
      </c>
      <c r="BI116" s="42">
        <v>0</v>
      </c>
      <c r="BJ116" s="42">
        <v>0</v>
      </c>
      <c r="BK116" s="42">
        <v>0</v>
      </c>
      <c r="BL116" s="42">
        <v>0</v>
      </c>
      <c r="BM116" s="42">
        <v>0</v>
      </c>
      <c r="BN116" s="42">
        <v>0.25</v>
      </c>
      <c r="BO116" s="42">
        <v>0</v>
      </c>
      <c r="BP116" s="42">
        <v>0.16</v>
      </c>
      <c r="BQ116" s="42">
        <v>0.01</v>
      </c>
      <c r="BR116" s="42">
        <v>0.03</v>
      </c>
      <c r="BS116" s="42">
        <v>0</v>
      </c>
      <c r="BT116" s="42">
        <v>0</v>
      </c>
      <c r="BU116" s="42">
        <v>0</v>
      </c>
      <c r="BV116" s="42">
        <v>0.95</v>
      </c>
      <c r="BW116" s="42">
        <v>0</v>
      </c>
      <c r="BX116" s="42">
        <v>0</v>
      </c>
      <c r="BY116" s="42">
        <v>2.67</v>
      </c>
      <c r="BZ116" s="42">
        <v>0</v>
      </c>
      <c r="CA116" s="42">
        <v>0</v>
      </c>
      <c r="CB116" s="42">
        <v>0</v>
      </c>
      <c r="CC116" s="42">
        <v>0</v>
      </c>
      <c r="CD116" s="42">
        <v>0</v>
      </c>
      <c r="CE116" s="42">
        <v>23.84</v>
      </c>
      <c r="CF116" s="42">
        <v>93.37</v>
      </c>
      <c r="CG116" s="42"/>
      <c r="CH116" s="42">
        <v>1.5</v>
      </c>
      <c r="CI116" s="42">
        <v>0.9</v>
      </c>
    </row>
    <row r="117" spans="1:87" s="17" customFormat="1" ht="31.5" customHeight="1" x14ac:dyDescent="0.25">
      <c r="A117" s="42" t="s">
        <v>166</v>
      </c>
      <c r="B117" s="40" t="s">
        <v>169</v>
      </c>
      <c r="C117" s="57" t="s">
        <v>234</v>
      </c>
      <c r="D117" s="37" t="str">
        <f>"150/15/5"</f>
        <v>150/15/5</v>
      </c>
      <c r="E117" s="37">
        <v>5.0999999999999996</v>
      </c>
      <c r="F117" s="37">
        <v>4.9000000000000004</v>
      </c>
      <c r="G117" s="37">
        <v>7.2</v>
      </c>
      <c r="H117" s="37">
        <v>6.6</v>
      </c>
      <c r="I117" s="37">
        <v>7.8</v>
      </c>
      <c r="J117" s="37">
        <v>6.6</v>
      </c>
      <c r="K117" s="37">
        <v>114</v>
      </c>
      <c r="L117" s="37">
        <v>103</v>
      </c>
      <c r="M117" s="37">
        <v>2.2599999999999998</v>
      </c>
      <c r="N117" s="37">
        <v>1.95</v>
      </c>
      <c r="O117" s="37">
        <v>1.3</v>
      </c>
      <c r="P117" s="37">
        <v>0</v>
      </c>
      <c r="Q117" s="37">
        <v>2.75</v>
      </c>
      <c r="R117" s="37">
        <v>2.61</v>
      </c>
      <c r="S117" s="37">
        <v>1.1599999999999999</v>
      </c>
      <c r="T117" s="37">
        <v>0</v>
      </c>
      <c r="U117" s="37">
        <v>0</v>
      </c>
      <c r="V117" s="37">
        <v>0.2</v>
      </c>
      <c r="W117" s="37">
        <v>1.64</v>
      </c>
      <c r="X117" s="37">
        <v>332.15</v>
      </c>
      <c r="Y117" s="37">
        <v>250.69</v>
      </c>
      <c r="Z117" s="37">
        <v>28.57</v>
      </c>
      <c r="AA117" s="37">
        <v>15.49</v>
      </c>
      <c r="AB117" s="37">
        <v>48.85</v>
      </c>
      <c r="AC117" s="37">
        <v>0.64</v>
      </c>
      <c r="AD117" s="37">
        <v>9.3800000000000008</v>
      </c>
      <c r="AE117" s="37">
        <v>660.15</v>
      </c>
      <c r="AF117" s="37">
        <v>133.34</v>
      </c>
      <c r="AG117" s="37">
        <v>1.44</v>
      </c>
      <c r="AH117" s="37">
        <v>0.04</v>
      </c>
      <c r="AI117" s="37">
        <v>0.05</v>
      </c>
      <c r="AJ117" s="37">
        <v>0.94</v>
      </c>
      <c r="AK117" s="37">
        <v>0.78</v>
      </c>
      <c r="AL117" s="37">
        <v>7.22</v>
      </c>
      <c r="AM117" s="42">
        <v>0</v>
      </c>
      <c r="AN117" s="42">
        <v>192.29</v>
      </c>
      <c r="AO117" s="42">
        <v>151.28</v>
      </c>
      <c r="AP117" s="42">
        <v>270.5</v>
      </c>
      <c r="AQ117" s="42">
        <v>437.27</v>
      </c>
      <c r="AR117" s="42">
        <v>82.33</v>
      </c>
      <c r="AS117" s="42">
        <v>153.12</v>
      </c>
      <c r="AT117" s="42">
        <v>42.22</v>
      </c>
      <c r="AU117" s="42">
        <v>155.71</v>
      </c>
      <c r="AV117" s="42">
        <v>209.07</v>
      </c>
      <c r="AW117" s="42">
        <v>225.11</v>
      </c>
      <c r="AX117" s="42">
        <v>357.41</v>
      </c>
      <c r="AY117" s="42">
        <v>124.58</v>
      </c>
      <c r="AZ117" s="42">
        <v>171.18</v>
      </c>
      <c r="BA117" s="42">
        <v>626.58000000000004</v>
      </c>
      <c r="BB117" s="42">
        <v>44.31</v>
      </c>
      <c r="BC117" s="42">
        <v>134.57</v>
      </c>
      <c r="BD117" s="42">
        <v>155.80000000000001</v>
      </c>
      <c r="BE117" s="42">
        <v>128.07</v>
      </c>
      <c r="BF117" s="42">
        <v>52.3</v>
      </c>
      <c r="BG117" s="42">
        <v>0.09</v>
      </c>
      <c r="BH117" s="42">
        <v>0.02</v>
      </c>
      <c r="BI117" s="42">
        <v>0.02</v>
      </c>
      <c r="BJ117" s="42">
        <v>0.04</v>
      </c>
      <c r="BK117" s="42">
        <v>0.06</v>
      </c>
      <c r="BL117" s="42">
        <v>0.18</v>
      </c>
      <c r="BM117" s="42">
        <v>0</v>
      </c>
      <c r="BN117" s="42">
        <v>0.2</v>
      </c>
      <c r="BO117" s="42">
        <v>0</v>
      </c>
      <c r="BP117" s="42">
        <v>0.12</v>
      </c>
      <c r="BQ117" s="42">
        <v>0.01</v>
      </c>
      <c r="BR117" s="42">
        <v>0.02</v>
      </c>
      <c r="BS117" s="42">
        <v>0</v>
      </c>
      <c r="BT117" s="42">
        <v>0</v>
      </c>
      <c r="BU117" s="42">
        <v>7.0000000000000007E-2</v>
      </c>
      <c r="BV117" s="42">
        <v>0.73</v>
      </c>
      <c r="BW117" s="42">
        <v>0</v>
      </c>
      <c r="BX117" s="42">
        <v>0</v>
      </c>
      <c r="BY117" s="42">
        <v>1.75</v>
      </c>
      <c r="BZ117" s="42">
        <v>0</v>
      </c>
      <c r="CA117" s="42">
        <v>0</v>
      </c>
      <c r="CB117" s="42">
        <v>0</v>
      </c>
      <c r="CC117" s="42">
        <v>0</v>
      </c>
      <c r="CD117" s="42">
        <v>0</v>
      </c>
      <c r="CE117" s="42">
        <v>191.55</v>
      </c>
      <c r="CF117" s="42">
        <v>119.4</v>
      </c>
      <c r="CG117" s="42"/>
      <c r="CH117" s="42">
        <v>8.6999999999999993</v>
      </c>
      <c r="CI117" s="42">
        <v>7.2</v>
      </c>
    </row>
    <row r="118" spans="1:87" s="17" customFormat="1" x14ac:dyDescent="0.25">
      <c r="A118" s="42" t="s">
        <v>167</v>
      </c>
      <c r="B118" s="40" t="s">
        <v>170</v>
      </c>
      <c r="C118" s="57" t="s">
        <v>235</v>
      </c>
      <c r="D118" s="37" t="str">
        <f>"35/40"</f>
        <v>35/40</v>
      </c>
      <c r="E118" s="37">
        <v>10.72</v>
      </c>
      <c r="F118" s="37">
        <v>9.48</v>
      </c>
      <c r="G118" s="37">
        <v>10.74</v>
      </c>
      <c r="H118" s="37">
        <v>9.82</v>
      </c>
      <c r="I118" s="37">
        <v>3.5</v>
      </c>
      <c r="J118" s="37">
        <v>3.42</v>
      </c>
      <c r="K118" s="37">
        <v>152</v>
      </c>
      <c r="L118" s="37">
        <v>138.66861527</v>
      </c>
      <c r="M118" s="37">
        <v>4.01</v>
      </c>
      <c r="N118" s="37">
        <v>0</v>
      </c>
      <c r="O118" s="37">
        <v>4.01</v>
      </c>
      <c r="P118" s="37">
        <v>0</v>
      </c>
      <c r="Q118" s="37">
        <v>1.58</v>
      </c>
      <c r="R118" s="37">
        <v>1.28</v>
      </c>
      <c r="S118" s="37">
        <v>0.56000000000000005</v>
      </c>
      <c r="T118" s="37">
        <v>0</v>
      </c>
      <c r="U118" s="37">
        <v>0</v>
      </c>
      <c r="V118" s="37">
        <v>0</v>
      </c>
      <c r="W118" s="37">
        <v>1.18</v>
      </c>
      <c r="X118" s="37">
        <v>177.07</v>
      </c>
      <c r="Y118" s="37">
        <v>141.27000000000001</v>
      </c>
      <c r="Z118" s="37">
        <v>10.67</v>
      </c>
      <c r="AA118" s="37">
        <v>14.8</v>
      </c>
      <c r="AB118" s="37">
        <v>82.58</v>
      </c>
      <c r="AC118" s="37">
        <v>1.34</v>
      </c>
      <c r="AD118" s="37">
        <v>0</v>
      </c>
      <c r="AE118" s="37">
        <v>1107.8</v>
      </c>
      <c r="AF118" s="37">
        <v>0</v>
      </c>
      <c r="AG118" s="37">
        <v>0.23</v>
      </c>
      <c r="AH118" s="37">
        <v>0.02</v>
      </c>
      <c r="AI118" s="37">
        <v>0.05</v>
      </c>
      <c r="AJ118" s="37">
        <v>1.94</v>
      </c>
      <c r="AK118" s="37">
        <v>4.63</v>
      </c>
      <c r="AL118" s="37">
        <v>0.24</v>
      </c>
      <c r="AM118" s="42">
        <v>0</v>
      </c>
      <c r="AN118" s="42">
        <v>499.66</v>
      </c>
      <c r="AO118" s="42">
        <v>377.52</v>
      </c>
      <c r="AP118" s="42">
        <v>713.53</v>
      </c>
      <c r="AQ118" s="42">
        <v>767.11</v>
      </c>
      <c r="AR118" s="42">
        <v>214.83</v>
      </c>
      <c r="AS118" s="42">
        <v>387.66</v>
      </c>
      <c r="AT118" s="42">
        <v>101.38</v>
      </c>
      <c r="AU118" s="42">
        <v>383.8</v>
      </c>
      <c r="AV118" s="42">
        <v>524.28</v>
      </c>
      <c r="AW118" s="42">
        <v>503.52</v>
      </c>
      <c r="AX118" s="42">
        <v>854.98</v>
      </c>
      <c r="AY118" s="42">
        <v>342.76</v>
      </c>
      <c r="AZ118" s="42">
        <v>452.35</v>
      </c>
      <c r="BA118" s="42">
        <v>1483.54</v>
      </c>
      <c r="BB118" s="42">
        <v>140</v>
      </c>
      <c r="BC118" s="42">
        <v>330.69</v>
      </c>
      <c r="BD118" s="42">
        <v>376.56</v>
      </c>
      <c r="BE118" s="42">
        <v>317.66000000000003</v>
      </c>
      <c r="BF118" s="42">
        <v>125.04</v>
      </c>
      <c r="BG118" s="42">
        <v>0</v>
      </c>
      <c r="BH118" s="42">
        <v>0</v>
      </c>
      <c r="BI118" s="42">
        <v>0</v>
      </c>
      <c r="BJ118" s="42">
        <v>0</v>
      </c>
      <c r="BK118" s="42">
        <v>0</v>
      </c>
      <c r="BL118" s="42">
        <v>0</v>
      </c>
      <c r="BM118" s="42">
        <v>0</v>
      </c>
      <c r="BN118" s="42">
        <v>0</v>
      </c>
      <c r="BO118" s="42">
        <v>0</v>
      </c>
      <c r="BP118" s="42">
        <v>0</v>
      </c>
      <c r="BQ118" s="42">
        <v>0</v>
      </c>
      <c r="BR118" s="42">
        <v>0</v>
      </c>
      <c r="BS118" s="42">
        <v>0</v>
      </c>
      <c r="BT118" s="42">
        <v>0</v>
      </c>
      <c r="BU118" s="42">
        <v>0</v>
      </c>
      <c r="BV118" s="42">
        <v>0</v>
      </c>
      <c r="BW118" s="42">
        <v>0</v>
      </c>
      <c r="BX118" s="42">
        <v>0</v>
      </c>
      <c r="BY118" s="42">
        <v>0</v>
      </c>
      <c r="BZ118" s="42">
        <v>0</v>
      </c>
      <c r="CA118" s="42">
        <v>0</v>
      </c>
      <c r="CB118" s="42">
        <v>0</v>
      </c>
      <c r="CC118" s="42">
        <v>0</v>
      </c>
      <c r="CD118" s="42">
        <v>0</v>
      </c>
      <c r="CE118" s="42">
        <v>36.42</v>
      </c>
      <c r="CF118" s="42">
        <v>184.63</v>
      </c>
      <c r="CG118" s="42"/>
      <c r="CH118" s="42">
        <v>0.2</v>
      </c>
      <c r="CI118" s="42">
        <v>0.2</v>
      </c>
    </row>
    <row r="119" spans="1:87" s="17" customFormat="1" x14ac:dyDescent="0.25">
      <c r="A119" s="42" t="s">
        <v>168</v>
      </c>
      <c r="B119" s="40" t="s">
        <v>171</v>
      </c>
      <c r="C119" s="64">
        <v>130</v>
      </c>
      <c r="D119" s="37" t="str">
        <f>"120"</f>
        <v>120</v>
      </c>
      <c r="E119" s="37">
        <v>13.07</v>
      </c>
      <c r="F119" s="37">
        <v>12.07</v>
      </c>
      <c r="G119" s="37">
        <v>3.34</v>
      </c>
      <c r="H119" s="37">
        <v>3.08</v>
      </c>
      <c r="I119" s="37">
        <v>37.590000000000003</v>
      </c>
      <c r="J119" s="37">
        <v>34.700000000000003</v>
      </c>
      <c r="K119" s="37">
        <v>221.03</v>
      </c>
      <c r="L119" s="37">
        <v>204.02846307692303</v>
      </c>
      <c r="M119" s="37">
        <v>1.36</v>
      </c>
      <c r="N119" s="37">
        <v>0.06</v>
      </c>
      <c r="O119" s="37">
        <v>1.74</v>
      </c>
      <c r="P119" s="37">
        <v>0</v>
      </c>
      <c r="Q119" s="37">
        <v>2.72</v>
      </c>
      <c r="R119" s="37">
        <v>25.59</v>
      </c>
      <c r="S119" s="37">
        <v>6.38</v>
      </c>
      <c r="T119" s="37">
        <v>0</v>
      </c>
      <c r="U119" s="37">
        <v>0</v>
      </c>
      <c r="V119" s="37">
        <v>0</v>
      </c>
      <c r="W119" s="37">
        <v>2.14</v>
      </c>
      <c r="X119" s="37">
        <v>195.53</v>
      </c>
      <c r="Y119" s="37">
        <v>518.95000000000005</v>
      </c>
      <c r="Z119" s="37">
        <v>68.88</v>
      </c>
      <c r="AA119" s="37">
        <v>61.09</v>
      </c>
      <c r="AB119" s="37">
        <v>184.36</v>
      </c>
      <c r="AC119" s="37">
        <v>3.98</v>
      </c>
      <c r="AD119" s="37">
        <v>13.62</v>
      </c>
      <c r="AE119" s="37">
        <v>14.17</v>
      </c>
      <c r="AF119" s="37">
        <v>16.27</v>
      </c>
      <c r="AG119" s="37">
        <v>0.44</v>
      </c>
      <c r="AH119" s="37">
        <v>0.41</v>
      </c>
      <c r="AI119" s="37">
        <v>0.08</v>
      </c>
      <c r="AJ119" s="37">
        <v>1.1200000000000001</v>
      </c>
      <c r="AK119" s="37">
        <v>3.9</v>
      </c>
      <c r="AL119" s="37">
        <v>0</v>
      </c>
      <c r="AM119" s="42">
        <v>0</v>
      </c>
      <c r="AN119" s="42">
        <v>594.48</v>
      </c>
      <c r="AO119" s="42">
        <v>641.5</v>
      </c>
      <c r="AP119" s="42">
        <v>971.28</v>
      </c>
      <c r="AQ119" s="42">
        <v>912.05</v>
      </c>
      <c r="AR119" s="42">
        <v>120.79</v>
      </c>
      <c r="AS119" s="42">
        <v>494.61</v>
      </c>
      <c r="AT119" s="42">
        <v>153.5</v>
      </c>
      <c r="AU119" s="42">
        <v>594.48</v>
      </c>
      <c r="AV119" s="42">
        <v>535.59</v>
      </c>
      <c r="AW119" s="42">
        <v>950.58</v>
      </c>
      <c r="AX119" s="42">
        <v>1310.31</v>
      </c>
      <c r="AY119" s="42">
        <v>270.99</v>
      </c>
      <c r="AZ119" s="42">
        <v>558.95000000000005</v>
      </c>
      <c r="BA119" s="42">
        <v>1867.78</v>
      </c>
      <c r="BB119" s="42">
        <v>0</v>
      </c>
      <c r="BC119" s="42">
        <v>388.77</v>
      </c>
      <c r="BD119" s="42">
        <v>492.94</v>
      </c>
      <c r="BE119" s="42">
        <v>406.32</v>
      </c>
      <c r="BF119" s="42">
        <v>147.13999999999999</v>
      </c>
      <c r="BG119" s="42">
        <v>0.09</v>
      </c>
      <c r="BH119" s="42">
        <v>0.02</v>
      </c>
      <c r="BI119" s="42">
        <v>0.02</v>
      </c>
      <c r="BJ119" s="42">
        <v>0.04</v>
      </c>
      <c r="BK119" s="42">
        <v>0.06</v>
      </c>
      <c r="BL119" s="42">
        <v>0.18</v>
      </c>
      <c r="BM119" s="42">
        <v>0</v>
      </c>
      <c r="BN119" s="42">
        <v>0.69</v>
      </c>
      <c r="BO119" s="42">
        <v>0</v>
      </c>
      <c r="BP119" s="42">
        <v>0.2</v>
      </c>
      <c r="BQ119" s="42">
        <v>0.01</v>
      </c>
      <c r="BR119" s="42">
        <v>0</v>
      </c>
      <c r="BS119" s="42">
        <v>0</v>
      </c>
      <c r="BT119" s="42">
        <v>0.02</v>
      </c>
      <c r="BU119" s="42">
        <v>7.0000000000000007E-2</v>
      </c>
      <c r="BV119" s="42">
        <v>0.74</v>
      </c>
      <c r="BW119" s="42">
        <v>0</v>
      </c>
      <c r="BX119" s="42">
        <v>0</v>
      </c>
      <c r="BY119" s="42">
        <v>0.55000000000000004</v>
      </c>
      <c r="BZ119" s="42">
        <v>7.0000000000000007E-2</v>
      </c>
      <c r="CA119" s="42">
        <v>0</v>
      </c>
      <c r="CB119" s="42">
        <v>0</v>
      </c>
      <c r="CC119" s="42">
        <v>0</v>
      </c>
      <c r="CD119" s="42">
        <v>0</v>
      </c>
      <c r="CE119" s="42">
        <v>8.77</v>
      </c>
      <c r="CF119" s="42">
        <v>15.98</v>
      </c>
      <c r="CG119" s="42"/>
      <c r="CH119" s="42">
        <v>0</v>
      </c>
      <c r="CI119" s="42">
        <v>0</v>
      </c>
    </row>
    <row r="120" spans="1:87" s="17" customFormat="1" x14ac:dyDescent="0.25">
      <c r="A120" s="37" t="s">
        <v>118</v>
      </c>
      <c r="B120" s="48" t="s">
        <v>119</v>
      </c>
      <c r="C120" s="64">
        <v>180</v>
      </c>
      <c r="D120" s="37" t="str">
        <f>"150"</f>
        <v>150</v>
      </c>
      <c r="E120" s="37">
        <v>0.92</v>
      </c>
      <c r="F120" s="37">
        <v>0.76</v>
      </c>
      <c r="G120" s="37">
        <v>0.05</v>
      </c>
      <c r="H120" s="37">
        <v>0.04</v>
      </c>
      <c r="I120" s="37">
        <v>16.46</v>
      </c>
      <c r="J120" s="37">
        <v>13.72</v>
      </c>
      <c r="K120" s="37">
        <v>62.115000000000002</v>
      </c>
      <c r="L120" s="37">
        <v>51.762120000000003</v>
      </c>
      <c r="M120" s="37">
        <v>0.02</v>
      </c>
      <c r="N120" s="37">
        <v>0</v>
      </c>
      <c r="O120" s="37">
        <v>0</v>
      </c>
      <c r="P120" s="37">
        <v>0</v>
      </c>
      <c r="Q120" s="37">
        <v>10.72</v>
      </c>
      <c r="R120" s="37">
        <v>0.43</v>
      </c>
      <c r="S120" s="37">
        <v>2.57</v>
      </c>
      <c r="T120" s="37">
        <v>0</v>
      </c>
      <c r="U120" s="37">
        <v>0</v>
      </c>
      <c r="V120" s="37">
        <v>0.23</v>
      </c>
      <c r="W120" s="37">
        <v>0.6</v>
      </c>
      <c r="X120" s="37">
        <v>2.56</v>
      </c>
      <c r="Y120" s="37">
        <v>255.09</v>
      </c>
      <c r="Z120" s="37">
        <v>23.39</v>
      </c>
      <c r="AA120" s="37">
        <v>14.96</v>
      </c>
      <c r="AB120" s="37">
        <v>20.37</v>
      </c>
      <c r="AC120" s="37">
        <v>0.48</v>
      </c>
      <c r="AD120" s="37">
        <v>0</v>
      </c>
      <c r="AE120" s="37">
        <v>472.5</v>
      </c>
      <c r="AF120" s="37">
        <v>87.45</v>
      </c>
      <c r="AG120" s="37">
        <v>0.83</v>
      </c>
      <c r="AH120" s="37">
        <v>0.01</v>
      </c>
      <c r="AI120" s="37">
        <v>0.03</v>
      </c>
      <c r="AJ120" s="37">
        <v>0.38</v>
      </c>
      <c r="AK120" s="37">
        <v>0.59</v>
      </c>
      <c r="AL120" s="37">
        <v>0.24</v>
      </c>
      <c r="AM120" s="42">
        <v>0</v>
      </c>
      <c r="AN120" s="42">
        <v>0.01</v>
      </c>
      <c r="AO120" s="42">
        <v>0.01</v>
      </c>
      <c r="AP120" s="42">
        <v>0.01</v>
      </c>
      <c r="AQ120" s="42">
        <v>0.01</v>
      </c>
      <c r="AR120" s="42">
        <v>0</v>
      </c>
      <c r="AS120" s="42">
        <v>0.01</v>
      </c>
      <c r="AT120" s="42">
        <v>0</v>
      </c>
      <c r="AU120" s="42">
        <v>0.01</v>
      </c>
      <c r="AV120" s="42">
        <v>0.01</v>
      </c>
      <c r="AW120" s="42">
        <v>0.01</v>
      </c>
      <c r="AX120" s="42">
        <v>0.04</v>
      </c>
      <c r="AY120" s="42">
        <v>0</v>
      </c>
      <c r="AZ120" s="42">
        <v>0.01</v>
      </c>
      <c r="BA120" s="42">
        <v>0.02</v>
      </c>
      <c r="BB120" s="42">
        <v>0</v>
      </c>
      <c r="BC120" s="42">
        <v>0.01</v>
      </c>
      <c r="BD120" s="42">
        <v>0.01</v>
      </c>
      <c r="BE120" s="42">
        <v>0</v>
      </c>
      <c r="BF120" s="42">
        <v>0</v>
      </c>
      <c r="BG120" s="42">
        <v>0</v>
      </c>
      <c r="BH120" s="42">
        <v>0</v>
      </c>
      <c r="BI120" s="42">
        <v>0</v>
      </c>
      <c r="BJ120" s="42">
        <v>0</v>
      </c>
      <c r="BK120" s="42">
        <v>0</v>
      </c>
      <c r="BL120" s="42">
        <v>0</v>
      </c>
      <c r="BM120" s="42">
        <v>0</v>
      </c>
      <c r="BN120" s="42">
        <v>0</v>
      </c>
      <c r="BO120" s="42">
        <v>0</v>
      </c>
      <c r="BP120" s="42">
        <v>0</v>
      </c>
      <c r="BQ120" s="42">
        <v>0</v>
      </c>
      <c r="BR120" s="42">
        <v>0</v>
      </c>
      <c r="BS120" s="42">
        <v>0</v>
      </c>
      <c r="BT120" s="42">
        <v>0</v>
      </c>
      <c r="BU120" s="42">
        <v>0</v>
      </c>
      <c r="BV120" s="42">
        <v>0.01</v>
      </c>
      <c r="BW120" s="42">
        <v>0</v>
      </c>
      <c r="BX120" s="42">
        <v>0</v>
      </c>
      <c r="BY120" s="42">
        <v>0</v>
      </c>
      <c r="BZ120" s="42">
        <v>0</v>
      </c>
      <c r="CA120" s="42">
        <v>0</v>
      </c>
      <c r="CB120" s="42">
        <v>0</v>
      </c>
      <c r="CC120" s="42">
        <v>0</v>
      </c>
      <c r="CD120" s="42">
        <v>0</v>
      </c>
      <c r="CE120" s="42">
        <v>160.5</v>
      </c>
      <c r="CF120" s="42">
        <v>78.75</v>
      </c>
      <c r="CG120" s="42"/>
      <c r="CH120" s="42">
        <v>0.3</v>
      </c>
      <c r="CI120" s="42">
        <v>0.2</v>
      </c>
    </row>
    <row r="121" spans="1:87" s="13" customFormat="1" x14ac:dyDescent="0.25">
      <c r="A121" s="54" t="s">
        <v>120</v>
      </c>
      <c r="B121" s="47" t="s">
        <v>92</v>
      </c>
      <c r="C121" s="65">
        <v>50</v>
      </c>
      <c r="D121" s="54" t="str">
        <f>"35"</f>
        <v>35</v>
      </c>
      <c r="E121" s="54">
        <v>3.3</v>
      </c>
      <c r="F121" s="54">
        <v>2.31</v>
      </c>
      <c r="G121" s="54">
        <v>0.6</v>
      </c>
      <c r="H121" s="54">
        <v>0.42</v>
      </c>
      <c r="I121" s="54">
        <v>20.85</v>
      </c>
      <c r="J121" s="54">
        <v>14.6</v>
      </c>
      <c r="K121" s="54">
        <v>96.69</v>
      </c>
      <c r="L121" s="54">
        <v>67.682999999999993</v>
      </c>
      <c r="M121" s="54">
        <v>7.0000000000000007E-2</v>
      </c>
      <c r="N121" s="54">
        <v>0</v>
      </c>
      <c r="O121" s="54">
        <v>0</v>
      </c>
      <c r="P121" s="54">
        <v>0</v>
      </c>
      <c r="Q121" s="54">
        <v>0.42</v>
      </c>
      <c r="R121" s="54">
        <v>11.27</v>
      </c>
      <c r="S121" s="54">
        <v>2.91</v>
      </c>
      <c r="T121" s="54">
        <v>0</v>
      </c>
      <c r="U121" s="54">
        <v>0</v>
      </c>
      <c r="V121" s="54">
        <v>0.35</v>
      </c>
      <c r="W121" s="54">
        <v>0.88</v>
      </c>
      <c r="X121" s="54">
        <v>213.5</v>
      </c>
      <c r="Y121" s="54">
        <v>85.75</v>
      </c>
      <c r="Z121" s="54">
        <v>12.25</v>
      </c>
      <c r="AA121" s="54">
        <v>16.45</v>
      </c>
      <c r="AB121" s="54">
        <v>55.3</v>
      </c>
      <c r="AC121" s="54">
        <v>1.37</v>
      </c>
      <c r="AD121" s="54">
        <v>0</v>
      </c>
      <c r="AE121" s="54">
        <v>1.75</v>
      </c>
      <c r="AF121" s="54">
        <v>0.35</v>
      </c>
      <c r="AG121" s="54">
        <v>0.49</v>
      </c>
      <c r="AH121" s="54">
        <v>0.06</v>
      </c>
      <c r="AI121" s="54">
        <v>0.03</v>
      </c>
      <c r="AJ121" s="54">
        <v>0.25</v>
      </c>
      <c r="AK121" s="54">
        <v>0.7</v>
      </c>
      <c r="AL121" s="54">
        <v>0</v>
      </c>
      <c r="AM121" s="46">
        <v>0</v>
      </c>
      <c r="AN121" s="46">
        <v>112.7</v>
      </c>
      <c r="AO121" s="46">
        <v>86.8</v>
      </c>
      <c r="AP121" s="46">
        <v>149.44999999999999</v>
      </c>
      <c r="AQ121" s="46">
        <v>78.05</v>
      </c>
      <c r="AR121" s="46">
        <v>32.549999999999997</v>
      </c>
      <c r="AS121" s="46">
        <v>69.3</v>
      </c>
      <c r="AT121" s="46">
        <v>28</v>
      </c>
      <c r="AU121" s="46">
        <v>129.85</v>
      </c>
      <c r="AV121" s="46">
        <v>103.95</v>
      </c>
      <c r="AW121" s="46">
        <v>101.85</v>
      </c>
      <c r="AX121" s="46">
        <v>162.4</v>
      </c>
      <c r="AY121" s="46">
        <v>43.4</v>
      </c>
      <c r="AZ121" s="46">
        <v>108.5</v>
      </c>
      <c r="BA121" s="46">
        <v>545.65</v>
      </c>
      <c r="BB121" s="46">
        <v>0</v>
      </c>
      <c r="BC121" s="46">
        <v>184.1</v>
      </c>
      <c r="BD121" s="46">
        <v>101.85</v>
      </c>
      <c r="BE121" s="46">
        <v>63</v>
      </c>
      <c r="BF121" s="46">
        <v>45.5</v>
      </c>
      <c r="BG121" s="46">
        <v>0</v>
      </c>
      <c r="BH121" s="46">
        <v>0</v>
      </c>
      <c r="BI121" s="46">
        <v>0</v>
      </c>
      <c r="BJ121" s="46">
        <v>0</v>
      </c>
      <c r="BK121" s="46">
        <v>0</v>
      </c>
      <c r="BL121" s="46">
        <v>0</v>
      </c>
      <c r="BM121" s="46">
        <v>0</v>
      </c>
      <c r="BN121" s="46">
        <v>0.05</v>
      </c>
      <c r="BO121" s="46">
        <v>0</v>
      </c>
      <c r="BP121" s="46">
        <v>0</v>
      </c>
      <c r="BQ121" s="46">
        <v>0.01</v>
      </c>
      <c r="BR121" s="46">
        <v>0</v>
      </c>
      <c r="BS121" s="46">
        <v>0</v>
      </c>
      <c r="BT121" s="46">
        <v>0</v>
      </c>
      <c r="BU121" s="46">
        <v>0</v>
      </c>
      <c r="BV121" s="46">
        <v>0.04</v>
      </c>
      <c r="BW121" s="46">
        <v>0</v>
      </c>
      <c r="BX121" s="46">
        <v>0</v>
      </c>
      <c r="BY121" s="46">
        <v>0.17</v>
      </c>
      <c r="BZ121" s="46">
        <v>0.03</v>
      </c>
      <c r="CA121" s="46">
        <v>0</v>
      </c>
      <c r="CB121" s="46">
        <v>0</v>
      </c>
      <c r="CC121" s="46">
        <v>0</v>
      </c>
      <c r="CD121" s="46">
        <v>0</v>
      </c>
      <c r="CE121" s="46">
        <v>16.45</v>
      </c>
      <c r="CF121" s="46">
        <v>0.28999999999999998</v>
      </c>
      <c r="CG121" s="46"/>
      <c r="CH121" s="46">
        <v>0</v>
      </c>
      <c r="CI121" s="46">
        <v>0</v>
      </c>
    </row>
    <row r="122" spans="1:87" s="19" customFormat="1" x14ac:dyDescent="0.25">
      <c r="A122" s="49"/>
      <c r="B122" s="18" t="s">
        <v>93</v>
      </c>
      <c r="C122" s="66">
        <v>690</v>
      </c>
      <c r="D122" s="49">
        <v>580</v>
      </c>
      <c r="E122" s="49">
        <f>SUM(E116:E121)</f>
        <v>33.410000000000004</v>
      </c>
      <c r="F122" s="49">
        <f>SUM(F116:F121)</f>
        <v>29.700000000000003</v>
      </c>
      <c r="G122" s="49">
        <f t="shared" ref="G122:BR122" si="38">SUM(G116:G121)</f>
        <v>21.930000000000003</v>
      </c>
      <c r="H122" s="49">
        <f t="shared" si="38"/>
        <v>19.96</v>
      </c>
      <c r="I122" s="49">
        <f t="shared" si="38"/>
        <v>88.1</v>
      </c>
      <c r="J122" s="49">
        <f t="shared" si="38"/>
        <v>74.179999999999993</v>
      </c>
      <c r="K122" s="49">
        <f t="shared" si="38"/>
        <v>652.83500000000004</v>
      </c>
      <c r="L122" s="49">
        <f t="shared" si="38"/>
        <v>569.34219834692306</v>
      </c>
      <c r="M122" s="49">
        <f t="shared" si="38"/>
        <v>8.2899999999999991</v>
      </c>
      <c r="N122" s="49">
        <f t="shared" si="38"/>
        <v>4.9399999999999995</v>
      </c>
      <c r="O122" s="49">
        <f t="shared" si="38"/>
        <v>7.0600000000000005</v>
      </c>
      <c r="P122" s="49">
        <f t="shared" si="38"/>
        <v>0</v>
      </c>
      <c r="Q122" s="49">
        <f t="shared" si="38"/>
        <v>19.190000000000005</v>
      </c>
      <c r="R122" s="49">
        <f t="shared" si="38"/>
        <v>42.44</v>
      </c>
      <c r="S122" s="49">
        <f t="shared" si="38"/>
        <v>14.15</v>
      </c>
      <c r="T122" s="49">
        <f t="shared" si="38"/>
        <v>0</v>
      </c>
      <c r="U122" s="49">
        <f t="shared" si="38"/>
        <v>0</v>
      </c>
      <c r="V122" s="49">
        <f t="shared" si="38"/>
        <v>0.86</v>
      </c>
      <c r="W122" s="49">
        <f t="shared" si="38"/>
        <v>6.9999999999999991</v>
      </c>
      <c r="X122" s="49">
        <f t="shared" si="38"/>
        <v>1023.9199999999998</v>
      </c>
      <c r="Y122" s="49">
        <f t="shared" si="38"/>
        <v>1320.3600000000001</v>
      </c>
      <c r="Z122" s="49">
        <f t="shared" si="38"/>
        <v>149.39999999999998</v>
      </c>
      <c r="AA122" s="49">
        <f t="shared" si="38"/>
        <v>128.66</v>
      </c>
      <c r="AB122" s="49">
        <f t="shared" si="38"/>
        <v>405.59000000000003</v>
      </c>
      <c r="AC122" s="49">
        <f t="shared" si="38"/>
        <v>7.9900000000000011</v>
      </c>
      <c r="AD122" s="49">
        <f t="shared" si="38"/>
        <v>23</v>
      </c>
      <c r="AE122" s="49">
        <f t="shared" si="38"/>
        <v>2816.58</v>
      </c>
      <c r="AF122" s="49">
        <f t="shared" si="38"/>
        <v>354.15</v>
      </c>
      <c r="AG122" s="49">
        <f t="shared" si="38"/>
        <v>5.46</v>
      </c>
      <c r="AH122" s="49">
        <f t="shared" si="38"/>
        <v>0.56000000000000005</v>
      </c>
      <c r="AI122" s="49">
        <f t="shared" si="38"/>
        <v>0.25</v>
      </c>
      <c r="AJ122" s="49">
        <f t="shared" si="38"/>
        <v>4.8099999999999996</v>
      </c>
      <c r="AK122" s="49">
        <f t="shared" si="38"/>
        <v>10.959999999999999</v>
      </c>
      <c r="AL122" s="49">
        <f t="shared" si="38"/>
        <v>8.59</v>
      </c>
      <c r="AM122" s="49">
        <f t="shared" si="38"/>
        <v>0</v>
      </c>
      <c r="AN122" s="49">
        <f t="shared" si="38"/>
        <v>1403.46</v>
      </c>
      <c r="AO122" s="49">
        <f t="shared" si="38"/>
        <v>1262.21</v>
      </c>
      <c r="AP122" s="49">
        <f t="shared" si="38"/>
        <v>2111.16</v>
      </c>
      <c r="AQ122" s="49">
        <f t="shared" si="38"/>
        <v>2201.3700000000003</v>
      </c>
      <c r="AR122" s="49">
        <f t="shared" si="38"/>
        <v>451.79000000000008</v>
      </c>
      <c r="AS122" s="49">
        <f t="shared" si="38"/>
        <v>1109.6399999999999</v>
      </c>
      <c r="AT122" s="49">
        <f t="shared" si="38"/>
        <v>327.14</v>
      </c>
      <c r="AU122" s="49">
        <f t="shared" si="38"/>
        <v>1268.82</v>
      </c>
      <c r="AV122" s="49">
        <f t="shared" si="38"/>
        <v>1380.15</v>
      </c>
      <c r="AW122" s="49">
        <f t="shared" si="38"/>
        <v>1796.18</v>
      </c>
      <c r="AX122" s="49">
        <f t="shared" si="38"/>
        <v>2698.02</v>
      </c>
      <c r="AY122" s="49">
        <f t="shared" si="38"/>
        <v>783.62</v>
      </c>
      <c r="AZ122" s="49">
        <f t="shared" si="38"/>
        <v>1295.8500000000001</v>
      </c>
      <c r="BA122" s="49">
        <f t="shared" si="38"/>
        <v>4553.91</v>
      </c>
      <c r="BB122" s="49">
        <f t="shared" si="38"/>
        <v>184.31</v>
      </c>
      <c r="BC122" s="49">
        <f t="shared" si="38"/>
        <v>1042.1699999999998</v>
      </c>
      <c r="BD122" s="49">
        <f t="shared" si="38"/>
        <v>1131.1099999999999</v>
      </c>
      <c r="BE122" s="49">
        <f t="shared" si="38"/>
        <v>918.43000000000006</v>
      </c>
      <c r="BF122" s="49">
        <f t="shared" si="38"/>
        <v>371.66999999999996</v>
      </c>
      <c r="BG122" s="49">
        <f t="shared" si="38"/>
        <v>0.18</v>
      </c>
      <c r="BH122" s="49">
        <f t="shared" si="38"/>
        <v>0.04</v>
      </c>
      <c r="BI122" s="49">
        <f t="shared" si="38"/>
        <v>0.04</v>
      </c>
      <c r="BJ122" s="49">
        <f t="shared" si="38"/>
        <v>0.08</v>
      </c>
      <c r="BK122" s="49">
        <f t="shared" si="38"/>
        <v>0.12</v>
      </c>
      <c r="BL122" s="49">
        <f t="shared" si="38"/>
        <v>0.36</v>
      </c>
      <c r="BM122" s="49">
        <f t="shared" si="38"/>
        <v>0</v>
      </c>
      <c r="BN122" s="49">
        <f t="shared" si="38"/>
        <v>1.19</v>
      </c>
      <c r="BO122" s="49">
        <f t="shared" si="38"/>
        <v>0</v>
      </c>
      <c r="BP122" s="49">
        <f t="shared" si="38"/>
        <v>0.48000000000000004</v>
      </c>
      <c r="BQ122" s="49">
        <f t="shared" si="38"/>
        <v>0.04</v>
      </c>
      <c r="BR122" s="49">
        <f t="shared" si="38"/>
        <v>0.05</v>
      </c>
      <c r="BS122" s="49">
        <f t="shared" ref="BS122:CI122" si="39">SUM(BS116:BS121)</f>
        <v>0</v>
      </c>
      <c r="BT122" s="49">
        <f t="shared" si="39"/>
        <v>0.02</v>
      </c>
      <c r="BU122" s="49">
        <f t="shared" si="39"/>
        <v>0.14000000000000001</v>
      </c>
      <c r="BV122" s="49">
        <f t="shared" si="39"/>
        <v>2.4699999999999998</v>
      </c>
      <c r="BW122" s="49">
        <f t="shared" si="39"/>
        <v>0</v>
      </c>
      <c r="BX122" s="49">
        <f t="shared" si="39"/>
        <v>0</v>
      </c>
      <c r="BY122" s="49">
        <f t="shared" si="39"/>
        <v>5.14</v>
      </c>
      <c r="BZ122" s="49">
        <f t="shared" si="39"/>
        <v>0.1</v>
      </c>
      <c r="CA122" s="49">
        <f t="shared" si="39"/>
        <v>0</v>
      </c>
      <c r="CB122" s="49">
        <f t="shared" si="39"/>
        <v>0</v>
      </c>
      <c r="CC122" s="49">
        <f t="shared" si="39"/>
        <v>0</v>
      </c>
      <c r="CD122" s="49">
        <f t="shared" si="39"/>
        <v>0</v>
      </c>
      <c r="CE122" s="49">
        <f t="shared" si="39"/>
        <v>437.53</v>
      </c>
      <c r="CF122" s="49">
        <f t="shared" si="39"/>
        <v>492.42</v>
      </c>
      <c r="CG122" s="49">
        <f t="shared" si="39"/>
        <v>0</v>
      </c>
      <c r="CH122" s="49">
        <f t="shared" si="39"/>
        <v>10.7</v>
      </c>
      <c r="CI122" s="49">
        <f t="shared" si="39"/>
        <v>8.4999999999999982</v>
      </c>
    </row>
    <row r="123" spans="1:87" x14ac:dyDescent="0.25">
      <c r="A123" s="55"/>
      <c r="B123" s="14" t="s">
        <v>250</v>
      </c>
      <c r="C123" s="62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63"/>
      <c r="CB123" s="63"/>
      <c r="CC123" s="63"/>
      <c r="CD123" s="63"/>
      <c r="CE123" s="63"/>
      <c r="CF123" s="63"/>
      <c r="CG123" s="63"/>
      <c r="CH123" s="63"/>
      <c r="CI123" s="63"/>
    </row>
    <row r="124" spans="1:87" s="17" customFormat="1" x14ac:dyDescent="0.25">
      <c r="A124" s="54">
        <v>297</v>
      </c>
      <c r="B124" s="47" t="s">
        <v>89</v>
      </c>
      <c r="C124" s="65">
        <v>130</v>
      </c>
      <c r="D124" s="54">
        <v>110</v>
      </c>
      <c r="E124" s="54">
        <v>3.77</v>
      </c>
      <c r="F124" s="54">
        <v>3.19</v>
      </c>
      <c r="G124" s="54">
        <v>4.16</v>
      </c>
      <c r="H124" s="54">
        <v>3.52</v>
      </c>
      <c r="I124" s="54">
        <v>5.2</v>
      </c>
      <c r="J124" s="54">
        <v>4.4000000000000004</v>
      </c>
      <c r="K124" s="54">
        <v>75.790000000000006</v>
      </c>
      <c r="L124" s="54">
        <v>64.13</v>
      </c>
      <c r="M124" s="54">
        <v>2</v>
      </c>
      <c r="N124" s="54">
        <v>0</v>
      </c>
      <c r="O124" s="54">
        <v>0</v>
      </c>
      <c r="P124" s="54">
        <v>0</v>
      </c>
      <c r="Q124" s="54">
        <v>4</v>
      </c>
      <c r="R124" s="54">
        <v>0</v>
      </c>
      <c r="S124" s="54">
        <v>0</v>
      </c>
      <c r="T124" s="54">
        <v>0</v>
      </c>
      <c r="U124" s="54">
        <v>0</v>
      </c>
      <c r="V124" s="54">
        <v>0.9</v>
      </c>
      <c r="W124" s="54">
        <v>0.7</v>
      </c>
      <c r="X124" s="54">
        <v>50</v>
      </c>
      <c r="Y124" s="54">
        <v>146</v>
      </c>
      <c r="Z124" s="54">
        <v>120</v>
      </c>
      <c r="AA124" s="54">
        <v>14</v>
      </c>
      <c r="AB124" s="54">
        <v>95</v>
      </c>
      <c r="AC124" s="54">
        <v>0.1</v>
      </c>
      <c r="AD124" s="54">
        <v>20</v>
      </c>
      <c r="AE124" s="54">
        <v>10</v>
      </c>
      <c r="AF124" s="54">
        <v>22</v>
      </c>
      <c r="AG124" s="54">
        <v>0</v>
      </c>
      <c r="AH124" s="54">
        <v>0.03</v>
      </c>
      <c r="AI124" s="54">
        <v>0.17</v>
      </c>
      <c r="AJ124" s="54">
        <v>0.1</v>
      </c>
      <c r="AK124" s="54">
        <v>0.8</v>
      </c>
      <c r="AL124" s="54">
        <v>0.7</v>
      </c>
      <c r="AM124" s="46">
        <v>0</v>
      </c>
      <c r="AN124" s="46">
        <v>135</v>
      </c>
      <c r="AO124" s="46">
        <v>160</v>
      </c>
      <c r="AP124" s="46">
        <v>277</v>
      </c>
      <c r="AQ124" s="46">
        <v>240</v>
      </c>
      <c r="AR124" s="46">
        <v>71</v>
      </c>
      <c r="AS124" s="46">
        <v>110</v>
      </c>
      <c r="AT124" s="46">
        <v>43</v>
      </c>
      <c r="AU124" s="46">
        <v>141</v>
      </c>
      <c r="AV124" s="46">
        <v>106</v>
      </c>
      <c r="AW124" s="46">
        <v>105</v>
      </c>
      <c r="AX124" s="46">
        <v>216</v>
      </c>
      <c r="AY124" s="46">
        <v>78</v>
      </c>
      <c r="AZ124" s="46">
        <v>46</v>
      </c>
      <c r="BA124" s="46">
        <v>506</v>
      </c>
      <c r="BB124" s="46">
        <v>0</v>
      </c>
      <c r="BC124" s="46">
        <v>272</v>
      </c>
      <c r="BD124" s="46">
        <v>185</v>
      </c>
      <c r="BE124" s="46">
        <v>155</v>
      </c>
      <c r="BF124" s="46">
        <v>20</v>
      </c>
      <c r="BG124" s="46">
        <v>0.1</v>
      </c>
      <c r="BH124" s="46">
        <v>7.0000000000000007E-2</v>
      </c>
      <c r="BI124" s="46">
        <v>0.04</v>
      </c>
      <c r="BJ124" s="46">
        <v>0.08</v>
      </c>
      <c r="BK124" s="46">
        <v>0.09</v>
      </c>
      <c r="BL124" s="46">
        <v>0.45</v>
      </c>
      <c r="BM124" s="46">
        <v>0.03</v>
      </c>
      <c r="BN124" s="46">
        <v>0.56000000000000005</v>
      </c>
      <c r="BO124" s="46">
        <v>0.02</v>
      </c>
      <c r="BP124" s="46">
        <v>0.31</v>
      </c>
      <c r="BQ124" s="46">
        <v>0.04</v>
      </c>
      <c r="BR124" s="46">
        <v>0</v>
      </c>
      <c r="BS124" s="46">
        <v>0</v>
      </c>
      <c r="BT124" s="46">
        <v>0.04</v>
      </c>
      <c r="BU124" s="46">
        <v>0.08</v>
      </c>
      <c r="BV124" s="46">
        <v>0.69</v>
      </c>
      <c r="BW124" s="46">
        <v>0.01</v>
      </c>
      <c r="BX124" s="46">
        <v>0</v>
      </c>
      <c r="BY124" s="46">
        <v>0.02</v>
      </c>
      <c r="BZ124" s="46">
        <v>0.03</v>
      </c>
      <c r="CA124" s="46">
        <v>0.08</v>
      </c>
      <c r="CB124" s="46">
        <v>0</v>
      </c>
      <c r="CC124" s="46">
        <v>0</v>
      </c>
      <c r="CD124" s="46">
        <v>0</v>
      </c>
      <c r="CE124" s="46">
        <v>88.3</v>
      </c>
      <c r="CF124" s="46">
        <v>21.67</v>
      </c>
      <c r="CG124" s="46"/>
      <c r="CH124" s="46">
        <v>0.91</v>
      </c>
      <c r="CI124" s="46">
        <v>0.77</v>
      </c>
    </row>
    <row r="125" spans="1:87" s="17" customFormat="1" x14ac:dyDescent="0.25">
      <c r="A125" s="54" t="s">
        <v>121</v>
      </c>
      <c r="B125" s="47" t="s">
        <v>95</v>
      </c>
      <c r="C125" s="65">
        <v>16</v>
      </c>
      <c r="D125" s="54" t="str">
        <f>"16"</f>
        <v>16</v>
      </c>
      <c r="E125" s="54">
        <v>0.42</v>
      </c>
      <c r="F125" s="54">
        <v>0.42</v>
      </c>
      <c r="G125" s="54">
        <v>0.46</v>
      </c>
      <c r="H125" s="54">
        <v>0.46</v>
      </c>
      <c r="I125" s="54">
        <v>11.71</v>
      </c>
      <c r="J125" s="54">
        <v>11.71</v>
      </c>
      <c r="K125" s="54">
        <v>50.113500000000002</v>
      </c>
      <c r="L125" s="54">
        <v>50.113503999999999</v>
      </c>
      <c r="M125" s="54">
        <v>0.03</v>
      </c>
      <c r="N125" s="54">
        <v>0</v>
      </c>
      <c r="O125" s="54">
        <v>0</v>
      </c>
      <c r="P125" s="54">
        <v>0</v>
      </c>
      <c r="Q125" s="54">
        <v>11.25</v>
      </c>
      <c r="R125" s="54">
        <v>0</v>
      </c>
      <c r="S125" s="54">
        <v>0.45</v>
      </c>
      <c r="T125" s="54">
        <v>0</v>
      </c>
      <c r="U125" s="54">
        <v>0</v>
      </c>
      <c r="V125" s="54">
        <v>0.19</v>
      </c>
      <c r="W125" s="54">
        <v>0.05</v>
      </c>
      <c r="X125" s="54">
        <v>7.84</v>
      </c>
      <c r="Y125" s="54">
        <v>19.71</v>
      </c>
      <c r="Z125" s="54">
        <v>2.25</v>
      </c>
      <c r="AA125" s="54">
        <v>1.39</v>
      </c>
      <c r="AB125" s="54">
        <v>5.01</v>
      </c>
      <c r="AC125" s="54">
        <v>0.21</v>
      </c>
      <c r="AD125" s="54">
        <v>0.19</v>
      </c>
      <c r="AE125" s="54">
        <v>0.64</v>
      </c>
      <c r="AF125" s="54">
        <v>0.48</v>
      </c>
      <c r="AG125" s="54">
        <v>0.11</v>
      </c>
      <c r="AH125" s="54">
        <v>0</v>
      </c>
      <c r="AI125" s="54">
        <v>0.01</v>
      </c>
      <c r="AJ125" s="54">
        <v>0.05</v>
      </c>
      <c r="AK125" s="54">
        <v>0.11</v>
      </c>
      <c r="AL125" s="54">
        <v>0</v>
      </c>
      <c r="AM125" s="46">
        <v>0</v>
      </c>
      <c r="AN125" s="46">
        <v>0</v>
      </c>
      <c r="AO125" s="46">
        <v>0</v>
      </c>
      <c r="AP125" s="46">
        <v>0</v>
      </c>
      <c r="AQ125" s="46">
        <v>0</v>
      </c>
      <c r="AR125" s="46">
        <v>0</v>
      </c>
      <c r="AS125" s="46">
        <v>0</v>
      </c>
      <c r="AT125" s="46">
        <v>0</v>
      </c>
      <c r="AU125" s="46">
        <v>0</v>
      </c>
      <c r="AV125" s="46">
        <v>0</v>
      </c>
      <c r="AW125" s="46">
        <v>0</v>
      </c>
      <c r="AX125" s="46">
        <v>0</v>
      </c>
      <c r="AY125" s="46">
        <v>0</v>
      </c>
      <c r="AZ125" s="46">
        <v>0</v>
      </c>
      <c r="BA125" s="46">
        <v>0</v>
      </c>
      <c r="BB125" s="46">
        <v>0</v>
      </c>
      <c r="BC125" s="46">
        <v>0</v>
      </c>
      <c r="BD125" s="46">
        <v>0</v>
      </c>
      <c r="BE125" s="46">
        <v>0</v>
      </c>
      <c r="BF125" s="46">
        <v>0</v>
      </c>
      <c r="BG125" s="46">
        <v>0</v>
      </c>
      <c r="BH125" s="46">
        <v>0</v>
      </c>
      <c r="BI125" s="46">
        <v>0</v>
      </c>
      <c r="BJ125" s="46">
        <v>0</v>
      </c>
      <c r="BK125" s="46">
        <v>0</v>
      </c>
      <c r="BL125" s="46">
        <v>0</v>
      </c>
      <c r="BM125" s="46">
        <v>0</v>
      </c>
      <c r="BN125" s="46">
        <v>0</v>
      </c>
      <c r="BO125" s="46">
        <v>0</v>
      </c>
      <c r="BP125" s="46">
        <v>0</v>
      </c>
      <c r="BQ125" s="46">
        <v>0</v>
      </c>
      <c r="BR125" s="46">
        <v>0</v>
      </c>
      <c r="BS125" s="46">
        <v>0</v>
      </c>
      <c r="BT125" s="46">
        <v>0</v>
      </c>
      <c r="BU125" s="46">
        <v>0</v>
      </c>
      <c r="BV125" s="46">
        <v>0</v>
      </c>
      <c r="BW125" s="46">
        <v>0</v>
      </c>
      <c r="BX125" s="46">
        <v>0</v>
      </c>
      <c r="BY125" s="46">
        <v>0</v>
      </c>
      <c r="BZ125" s="46">
        <v>0</v>
      </c>
      <c r="CA125" s="46">
        <v>0</v>
      </c>
      <c r="CB125" s="46">
        <v>0</v>
      </c>
      <c r="CC125" s="46">
        <v>0</v>
      </c>
      <c r="CD125" s="46">
        <v>0</v>
      </c>
      <c r="CE125" s="46">
        <v>1.92</v>
      </c>
      <c r="CF125" s="46">
        <v>0.3</v>
      </c>
      <c r="CG125" s="46"/>
      <c r="CH125" s="46">
        <v>0</v>
      </c>
      <c r="CI125" s="46">
        <v>0</v>
      </c>
    </row>
    <row r="126" spans="1:87" s="19" customFormat="1" x14ac:dyDescent="0.25">
      <c r="A126" s="49"/>
      <c r="B126" s="18" t="s">
        <v>98</v>
      </c>
      <c r="C126" s="66">
        <v>146</v>
      </c>
      <c r="D126" s="49">
        <v>126</v>
      </c>
      <c r="E126" s="49">
        <f t="shared" ref="E126:AJ126" si="40">SUM(E124:E125)</f>
        <v>4.1900000000000004</v>
      </c>
      <c r="F126" s="49">
        <f t="shared" si="40"/>
        <v>3.61</v>
      </c>
      <c r="G126" s="49">
        <f t="shared" si="40"/>
        <v>4.62</v>
      </c>
      <c r="H126" s="49">
        <f t="shared" si="40"/>
        <v>3.98</v>
      </c>
      <c r="I126" s="49">
        <f t="shared" si="40"/>
        <v>16.91</v>
      </c>
      <c r="J126" s="49">
        <f t="shared" si="40"/>
        <v>16.11</v>
      </c>
      <c r="K126" s="49">
        <f t="shared" si="40"/>
        <v>125.90350000000001</v>
      </c>
      <c r="L126" s="49">
        <f t="shared" si="40"/>
        <v>114.243504</v>
      </c>
      <c r="M126" s="49">
        <f t="shared" si="40"/>
        <v>2.0299999999999998</v>
      </c>
      <c r="N126" s="49">
        <f t="shared" si="40"/>
        <v>0</v>
      </c>
      <c r="O126" s="49">
        <f t="shared" si="40"/>
        <v>0</v>
      </c>
      <c r="P126" s="49">
        <f t="shared" si="40"/>
        <v>0</v>
      </c>
      <c r="Q126" s="49">
        <f t="shared" si="40"/>
        <v>15.25</v>
      </c>
      <c r="R126" s="49">
        <f t="shared" si="40"/>
        <v>0</v>
      </c>
      <c r="S126" s="49">
        <f t="shared" si="40"/>
        <v>0.45</v>
      </c>
      <c r="T126" s="49">
        <f t="shared" si="40"/>
        <v>0</v>
      </c>
      <c r="U126" s="49">
        <f t="shared" si="40"/>
        <v>0</v>
      </c>
      <c r="V126" s="49">
        <f t="shared" si="40"/>
        <v>1.0900000000000001</v>
      </c>
      <c r="W126" s="49">
        <f t="shared" si="40"/>
        <v>0.75</v>
      </c>
      <c r="X126" s="49">
        <f t="shared" si="40"/>
        <v>57.84</v>
      </c>
      <c r="Y126" s="49">
        <f t="shared" si="40"/>
        <v>165.71</v>
      </c>
      <c r="Z126" s="49">
        <f t="shared" si="40"/>
        <v>122.25</v>
      </c>
      <c r="AA126" s="49">
        <f t="shared" si="40"/>
        <v>15.39</v>
      </c>
      <c r="AB126" s="49">
        <f t="shared" si="40"/>
        <v>100.01</v>
      </c>
      <c r="AC126" s="49">
        <f t="shared" si="40"/>
        <v>0.31</v>
      </c>
      <c r="AD126" s="49">
        <f t="shared" si="40"/>
        <v>20.190000000000001</v>
      </c>
      <c r="AE126" s="49">
        <f t="shared" si="40"/>
        <v>10.64</v>
      </c>
      <c r="AF126" s="49">
        <f t="shared" si="40"/>
        <v>22.48</v>
      </c>
      <c r="AG126" s="49">
        <f t="shared" si="40"/>
        <v>0.11</v>
      </c>
      <c r="AH126" s="49">
        <f t="shared" si="40"/>
        <v>0.03</v>
      </c>
      <c r="AI126" s="49">
        <f t="shared" si="40"/>
        <v>0.18000000000000002</v>
      </c>
      <c r="AJ126" s="49">
        <f t="shared" si="40"/>
        <v>0.15000000000000002</v>
      </c>
      <c r="AK126" s="49">
        <f t="shared" ref="AK126:BP126" si="41">SUM(AK124:AK125)</f>
        <v>0.91</v>
      </c>
      <c r="AL126" s="49">
        <f t="shared" si="41"/>
        <v>0.7</v>
      </c>
      <c r="AM126" s="49">
        <f t="shared" si="41"/>
        <v>0</v>
      </c>
      <c r="AN126" s="49">
        <f t="shared" si="41"/>
        <v>135</v>
      </c>
      <c r="AO126" s="49">
        <f t="shared" si="41"/>
        <v>160</v>
      </c>
      <c r="AP126" s="49">
        <f t="shared" si="41"/>
        <v>277</v>
      </c>
      <c r="AQ126" s="49">
        <f t="shared" si="41"/>
        <v>240</v>
      </c>
      <c r="AR126" s="49">
        <f t="shared" si="41"/>
        <v>71</v>
      </c>
      <c r="AS126" s="49">
        <f t="shared" si="41"/>
        <v>110</v>
      </c>
      <c r="AT126" s="49">
        <f t="shared" si="41"/>
        <v>43</v>
      </c>
      <c r="AU126" s="49">
        <f t="shared" si="41"/>
        <v>141</v>
      </c>
      <c r="AV126" s="49">
        <f t="shared" si="41"/>
        <v>106</v>
      </c>
      <c r="AW126" s="49">
        <f t="shared" si="41"/>
        <v>105</v>
      </c>
      <c r="AX126" s="49">
        <f t="shared" si="41"/>
        <v>216</v>
      </c>
      <c r="AY126" s="49">
        <f t="shared" si="41"/>
        <v>78</v>
      </c>
      <c r="AZ126" s="49">
        <f t="shared" si="41"/>
        <v>46</v>
      </c>
      <c r="BA126" s="49">
        <f t="shared" si="41"/>
        <v>506</v>
      </c>
      <c r="BB126" s="49">
        <f t="shared" si="41"/>
        <v>0</v>
      </c>
      <c r="BC126" s="49">
        <f t="shared" si="41"/>
        <v>272</v>
      </c>
      <c r="BD126" s="49">
        <f t="shared" si="41"/>
        <v>185</v>
      </c>
      <c r="BE126" s="49">
        <f t="shared" si="41"/>
        <v>155</v>
      </c>
      <c r="BF126" s="49">
        <f t="shared" si="41"/>
        <v>20</v>
      </c>
      <c r="BG126" s="49">
        <f t="shared" si="41"/>
        <v>0.1</v>
      </c>
      <c r="BH126" s="49">
        <f t="shared" si="41"/>
        <v>7.0000000000000007E-2</v>
      </c>
      <c r="BI126" s="49">
        <f t="shared" si="41"/>
        <v>0.04</v>
      </c>
      <c r="BJ126" s="49">
        <f t="shared" si="41"/>
        <v>0.08</v>
      </c>
      <c r="BK126" s="49">
        <f t="shared" si="41"/>
        <v>0.09</v>
      </c>
      <c r="BL126" s="49">
        <f t="shared" si="41"/>
        <v>0.45</v>
      </c>
      <c r="BM126" s="49">
        <f t="shared" si="41"/>
        <v>0.03</v>
      </c>
      <c r="BN126" s="49">
        <f t="shared" si="41"/>
        <v>0.56000000000000005</v>
      </c>
      <c r="BO126" s="49">
        <f t="shared" si="41"/>
        <v>0.02</v>
      </c>
      <c r="BP126" s="49">
        <f t="shared" si="41"/>
        <v>0.31</v>
      </c>
      <c r="BQ126" s="49">
        <f t="shared" ref="BQ126:CI126" si="42">SUM(BQ124:BQ125)</f>
        <v>0.04</v>
      </c>
      <c r="BR126" s="49">
        <f t="shared" si="42"/>
        <v>0</v>
      </c>
      <c r="BS126" s="49">
        <f t="shared" si="42"/>
        <v>0</v>
      </c>
      <c r="BT126" s="49">
        <f t="shared" si="42"/>
        <v>0.04</v>
      </c>
      <c r="BU126" s="49">
        <f t="shared" si="42"/>
        <v>0.08</v>
      </c>
      <c r="BV126" s="49">
        <f t="shared" si="42"/>
        <v>0.69</v>
      </c>
      <c r="BW126" s="49">
        <f t="shared" si="42"/>
        <v>0.01</v>
      </c>
      <c r="BX126" s="49">
        <f t="shared" si="42"/>
        <v>0</v>
      </c>
      <c r="BY126" s="49">
        <f t="shared" si="42"/>
        <v>0.02</v>
      </c>
      <c r="BZ126" s="49">
        <f t="shared" si="42"/>
        <v>0.03</v>
      </c>
      <c r="CA126" s="49">
        <f t="shared" si="42"/>
        <v>0.08</v>
      </c>
      <c r="CB126" s="49">
        <f t="shared" si="42"/>
        <v>0</v>
      </c>
      <c r="CC126" s="49">
        <f t="shared" si="42"/>
        <v>0</v>
      </c>
      <c r="CD126" s="49">
        <f t="shared" si="42"/>
        <v>0</v>
      </c>
      <c r="CE126" s="49">
        <f t="shared" si="42"/>
        <v>90.22</v>
      </c>
      <c r="CF126" s="49">
        <f t="shared" si="42"/>
        <v>21.970000000000002</v>
      </c>
      <c r="CG126" s="49">
        <f t="shared" si="42"/>
        <v>0</v>
      </c>
      <c r="CH126" s="49">
        <f t="shared" si="42"/>
        <v>0.91</v>
      </c>
      <c r="CI126" s="49">
        <f t="shared" si="42"/>
        <v>0.77</v>
      </c>
    </row>
    <row r="127" spans="1:87" s="19" customFormat="1" x14ac:dyDescent="0.25">
      <c r="A127" s="55"/>
      <c r="B127" s="14" t="s">
        <v>247</v>
      </c>
      <c r="C127" s="62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</row>
    <row r="128" spans="1:87" s="19" customFormat="1" x14ac:dyDescent="0.25">
      <c r="A128" s="54" t="s">
        <v>258</v>
      </c>
      <c r="B128" s="47" t="s">
        <v>86</v>
      </c>
      <c r="C128" s="65">
        <v>70</v>
      </c>
      <c r="D128" s="54" t="str">
        <f>"70"</f>
        <v>70</v>
      </c>
      <c r="E128" s="54">
        <v>0.28000000000000003</v>
      </c>
      <c r="F128" s="54">
        <v>0.28000000000000003</v>
      </c>
      <c r="G128" s="54">
        <v>0.28000000000000003</v>
      </c>
      <c r="H128" s="54">
        <v>0.28000000000000003</v>
      </c>
      <c r="I128" s="54">
        <v>6.9</v>
      </c>
      <c r="J128" s="54">
        <v>6.9</v>
      </c>
      <c r="K128" s="54">
        <v>34.076000000000001</v>
      </c>
      <c r="L128" s="54">
        <v>34.076000000000001</v>
      </c>
      <c r="M128" s="54">
        <v>7.0000000000000007E-2</v>
      </c>
      <c r="N128" s="54">
        <v>0</v>
      </c>
      <c r="O128" s="54">
        <v>0</v>
      </c>
      <c r="P128" s="54">
        <v>0</v>
      </c>
      <c r="Q128" s="54">
        <v>6.3</v>
      </c>
      <c r="R128" s="54">
        <v>0.56000000000000005</v>
      </c>
      <c r="S128" s="54">
        <v>1.26</v>
      </c>
      <c r="T128" s="54">
        <v>0</v>
      </c>
      <c r="U128" s="54">
        <v>0</v>
      </c>
      <c r="V128" s="54">
        <v>0.56000000000000005</v>
      </c>
      <c r="W128" s="54">
        <v>0.35</v>
      </c>
      <c r="X128" s="54">
        <v>18.2</v>
      </c>
      <c r="Y128" s="54">
        <v>194.6</v>
      </c>
      <c r="Z128" s="54">
        <v>11.2</v>
      </c>
      <c r="AA128" s="54">
        <v>6.3</v>
      </c>
      <c r="AB128" s="54">
        <v>7.7</v>
      </c>
      <c r="AC128" s="54">
        <v>1.54</v>
      </c>
      <c r="AD128" s="54">
        <v>0</v>
      </c>
      <c r="AE128" s="54">
        <v>21</v>
      </c>
      <c r="AF128" s="54">
        <v>3.5</v>
      </c>
      <c r="AG128" s="54">
        <v>0.14000000000000001</v>
      </c>
      <c r="AH128" s="54">
        <v>0.02</v>
      </c>
      <c r="AI128" s="54">
        <v>0.01</v>
      </c>
      <c r="AJ128" s="54">
        <v>0.21</v>
      </c>
      <c r="AK128" s="54">
        <v>0.28000000000000003</v>
      </c>
      <c r="AL128" s="54">
        <v>7</v>
      </c>
      <c r="AM128" s="46">
        <v>0</v>
      </c>
      <c r="AN128" s="46">
        <v>8.4</v>
      </c>
      <c r="AO128" s="46">
        <v>9.1</v>
      </c>
      <c r="AP128" s="46">
        <v>13.3</v>
      </c>
      <c r="AQ128" s="46">
        <v>12.6</v>
      </c>
      <c r="AR128" s="46">
        <v>2.1</v>
      </c>
      <c r="AS128" s="46">
        <v>7.7</v>
      </c>
      <c r="AT128" s="46">
        <v>2.1</v>
      </c>
      <c r="AU128" s="46">
        <v>6.3</v>
      </c>
      <c r="AV128" s="46">
        <v>11.9</v>
      </c>
      <c r="AW128" s="46">
        <v>7</v>
      </c>
      <c r="AX128" s="46">
        <v>54.6</v>
      </c>
      <c r="AY128" s="46">
        <v>4.9000000000000004</v>
      </c>
      <c r="AZ128" s="46">
        <v>9.8000000000000007</v>
      </c>
      <c r="BA128" s="46">
        <v>29.4</v>
      </c>
      <c r="BB128" s="46">
        <v>0</v>
      </c>
      <c r="BC128" s="46">
        <v>9.1</v>
      </c>
      <c r="BD128" s="46">
        <v>11.2</v>
      </c>
      <c r="BE128" s="46">
        <v>4.2</v>
      </c>
      <c r="BF128" s="46">
        <v>3.5</v>
      </c>
      <c r="BG128" s="46">
        <v>0</v>
      </c>
      <c r="BH128" s="46">
        <v>0</v>
      </c>
      <c r="BI128" s="46">
        <v>0</v>
      </c>
      <c r="BJ128" s="46">
        <v>0</v>
      </c>
      <c r="BK128" s="46">
        <v>0</v>
      </c>
      <c r="BL128" s="46">
        <v>0</v>
      </c>
      <c r="BM128" s="46">
        <v>0</v>
      </c>
      <c r="BN128" s="46">
        <v>0</v>
      </c>
      <c r="BO128" s="46">
        <v>0</v>
      </c>
      <c r="BP128" s="46">
        <v>0</v>
      </c>
      <c r="BQ128" s="46">
        <v>0</v>
      </c>
      <c r="BR128" s="46">
        <v>0</v>
      </c>
      <c r="BS128" s="46">
        <v>0</v>
      </c>
      <c r="BT128" s="46">
        <v>0</v>
      </c>
      <c r="BU128" s="46">
        <v>0</v>
      </c>
      <c r="BV128" s="46">
        <v>0</v>
      </c>
      <c r="BW128" s="46">
        <v>0</v>
      </c>
      <c r="BX128" s="46">
        <v>0</v>
      </c>
      <c r="BY128" s="46">
        <v>0</v>
      </c>
      <c r="BZ128" s="46">
        <v>0</v>
      </c>
      <c r="CA128" s="46">
        <v>0</v>
      </c>
      <c r="CB128" s="46">
        <v>0</v>
      </c>
      <c r="CC128" s="46">
        <v>0</v>
      </c>
      <c r="CD128" s="46">
        <v>0</v>
      </c>
      <c r="CE128" s="46">
        <v>60.41</v>
      </c>
      <c r="CF128" s="46">
        <v>3.5</v>
      </c>
      <c r="CG128" s="46"/>
      <c r="CH128" s="46">
        <v>7</v>
      </c>
      <c r="CI128" s="46">
        <v>7</v>
      </c>
    </row>
    <row r="129" spans="1:87" s="19" customFormat="1" x14ac:dyDescent="0.25">
      <c r="A129" s="42" t="str">
        <f>"27/10"</f>
        <v>27/10</v>
      </c>
      <c r="B129" s="48" t="s">
        <v>148</v>
      </c>
      <c r="C129" s="64">
        <v>180</v>
      </c>
      <c r="D129" s="37" t="str">
        <f>"150"</f>
        <v>150</v>
      </c>
      <c r="E129" s="37">
        <v>0.18</v>
      </c>
      <c r="F129" s="37">
        <v>0.15</v>
      </c>
      <c r="G129" s="37">
        <v>0.04</v>
      </c>
      <c r="H129" s="37">
        <v>0.04</v>
      </c>
      <c r="I129" s="37">
        <v>4.53</v>
      </c>
      <c r="J129" s="37">
        <v>3.78</v>
      </c>
      <c r="K129" s="37">
        <v>18.157</v>
      </c>
      <c r="L129" s="37">
        <v>15.130904999999998</v>
      </c>
      <c r="M129" s="37">
        <v>0</v>
      </c>
      <c r="N129" s="37">
        <v>0</v>
      </c>
      <c r="O129" s="37">
        <v>0</v>
      </c>
      <c r="P129" s="37">
        <v>0</v>
      </c>
      <c r="Q129" s="37">
        <v>3.7</v>
      </c>
      <c r="R129" s="37">
        <v>0</v>
      </c>
      <c r="S129" s="37">
        <v>0.08</v>
      </c>
      <c r="T129" s="37">
        <v>0</v>
      </c>
      <c r="U129" s="37">
        <v>0</v>
      </c>
      <c r="V129" s="37">
        <v>0</v>
      </c>
      <c r="W129" s="37">
        <v>0.05</v>
      </c>
      <c r="X129" s="37">
        <v>0.04</v>
      </c>
      <c r="Y129" s="37">
        <v>0.11</v>
      </c>
      <c r="Z129" s="37">
        <v>0.11</v>
      </c>
      <c r="AA129" s="37">
        <v>0</v>
      </c>
      <c r="AB129" s="37">
        <v>0</v>
      </c>
      <c r="AC129" s="37">
        <v>0.01</v>
      </c>
      <c r="AD129" s="37">
        <v>0</v>
      </c>
      <c r="AE129" s="37">
        <v>0</v>
      </c>
      <c r="AF129" s="37">
        <v>0</v>
      </c>
      <c r="AG129" s="37">
        <v>0</v>
      </c>
      <c r="AH129" s="37">
        <v>0</v>
      </c>
      <c r="AI129" s="37">
        <v>0</v>
      </c>
      <c r="AJ129" s="37">
        <v>0</v>
      </c>
      <c r="AK129" s="37">
        <v>0</v>
      </c>
      <c r="AL129" s="37">
        <v>0</v>
      </c>
      <c r="AM129" s="42">
        <v>0</v>
      </c>
      <c r="AN129" s="42">
        <v>0</v>
      </c>
      <c r="AO129" s="42">
        <v>0</v>
      </c>
      <c r="AP129" s="42">
        <v>0</v>
      </c>
      <c r="AQ129" s="42">
        <v>0</v>
      </c>
      <c r="AR129" s="42">
        <v>0</v>
      </c>
      <c r="AS129" s="42">
        <v>0</v>
      </c>
      <c r="AT129" s="42">
        <v>0</v>
      </c>
      <c r="AU129" s="42">
        <v>0</v>
      </c>
      <c r="AV129" s="42">
        <v>0</v>
      </c>
      <c r="AW129" s="42">
        <v>0</v>
      </c>
      <c r="AX129" s="42">
        <v>0</v>
      </c>
      <c r="AY129" s="42">
        <v>0</v>
      </c>
      <c r="AZ129" s="42">
        <v>0</v>
      </c>
      <c r="BA129" s="42">
        <v>0</v>
      </c>
      <c r="BB129" s="42">
        <v>0</v>
      </c>
      <c r="BC129" s="42">
        <v>0</v>
      </c>
      <c r="BD129" s="42">
        <v>0</v>
      </c>
      <c r="BE129" s="42">
        <v>0</v>
      </c>
      <c r="BF129" s="42">
        <v>0</v>
      </c>
      <c r="BG129" s="42">
        <v>0</v>
      </c>
      <c r="BH129" s="42">
        <v>0</v>
      </c>
      <c r="BI129" s="42">
        <v>0</v>
      </c>
      <c r="BJ129" s="42">
        <v>0</v>
      </c>
      <c r="BK129" s="42">
        <v>0</v>
      </c>
      <c r="BL129" s="42">
        <v>0</v>
      </c>
      <c r="BM129" s="42">
        <v>0</v>
      </c>
      <c r="BN129" s="42">
        <v>0</v>
      </c>
      <c r="BO129" s="42">
        <v>0</v>
      </c>
      <c r="BP129" s="42">
        <v>0</v>
      </c>
      <c r="BQ129" s="42">
        <v>0</v>
      </c>
      <c r="BR129" s="42">
        <v>0</v>
      </c>
      <c r="BS129" s="42">
        <v>0</v>
      </c>
      <c r="BT129" s="42">
        <v>0</v>
      </c>
      <c r="BU129" s="42">
        <v>0</v>
      </c>
      <c r="BV129" s="42">
        <v>0</v>
      </c>
      <c r="BW129" s="42">
        <v>0</v>
      </c>
      <c r="BX129" s="42">
        <v>0</v>
      </c>
      <c r="BY129" s="42">
        <v>0</v>
      </c>
      <c r="BZ129" s="42">
        <v>0</v>
      </c>
      <c r="CA129" s="42">
        <v>0</v>
      </c>
      <c r="CB129" s="42">
        <v>0</v>
      </c>
      <c r="CC129" s="42">
        <v>0</v>
      </c>
      <c r="CD129" s="42">
        <v>0</v>
      </c>
      <c r="CE129" s="42">
        <v>150.07</v>
      </c>
      <c r="CF129" s="42">
        <v>0</v>
      </c>
      <c r="CG129" s="42"/>
      <c r="CH129" s="42">
        <v>0</v>
      </c>
      <c r="CI129" s="42">
        <v>0</v>
      </c>
    </row>
    <row r="130" spans="1:87" s="19" customFormat="1" ht="31.5" x14ac:dyDescent="0.25">
      <c r="A130" s="42" t="str">
        <f>"18/5"</f>
        <v>18/5</v>
      </c>
      <c r="B130" s="43" t="s">
        <v>172</v>
      </c>
      <c r="C130" s="57" t="s">
        <v>236</v>
      </c>
      <c r="D130" s="37" t="s">
        <v>233</v>
      </c>
      <c r="E130" s="37">
        <v>14.35</v>
      </c>
      <c r="F130" s="37">
        <v>11.3</v>
      </c>
      <c r="G130" s="37">
        <v>9.4499999999999993</v>
      </c>
      <c r="H130" s="37">
        <v>7.5</v>
      </c>
      <c r="I130" s="37">
        <v>28.63</v>
      </c>
      <c r="J130" s="37">
        <v>23.3</v>
      </c>
      <c r="K130" s="37">
        <v>253.69</v>
      </c>
      <c r="L130" s="37">
        <v>203</v>
      </c>
      <c r="M130" s="37">
        <v>5.23</v>
      </c>
      <c r="N130" s="37">
        <v>0.96</v>
      </c>
      <c r="O130" s="37">
        <v>0</v>
      </c>
      <c r="P130" s="37">
        <v>0</v>
      </c>
      <c r="Q130" s="37">
        <v>19.54</v>
      </c>
      <c r="R130" s="37">
        <v>4.87</v>
      </c>
      <c r="S130" s="37">
        <v>1.1499999999999999</v>
      </c>
      <c r="T130" s="37">
        <v>0</v>
      </c>
      <c r="U130" s="37">
        <v>0</v>
      </c>
      <c r="V130" s="37">
        <v>0.88</v>
      </c>
      <c r="W130" s="37">
        <v>1.43</v>
      </c>
      <c r="X130" s="37">
        <v>147.1</v>
      </c>
      <c r="Y130" s="37">
        <v>183.8</v>
      </c>
      <c r="Z130" s="37">
        <v>135.49</v>
      </c>
      <c r="AA130" s="37">
        <v>21.63</v>
      </c>
      <c r="AB130" s="37">
        <v>160.21</v>
      </c>
      <c r="AC130" s="37">
        <v>0.71</v>
      </c>
      <c r="AD130" s="37">
        <v>31.58</v>
      </c>
      <c r="AE130" s="37">
        <v>26.58</v>
      </c>
      <c r="AF130" s="37">
        <v>61.75</v>
      </c>
      <c r="AG130" s="37">
        <v>0.38</v>
      </c>
      <c r="AH130" s="37">
        <v>0.04</v>
      </c>
      <c r="AI130" s="37">
        <v>0.19</v>
      </c>
      <c r="AJ130" s="37">
        <v>0.31</v>
      </c>
      <c r="AK130" s="37">
        <v>2.86</v>
      </c>
      <c r="AL130" s="37">
        <v>0.14000000000000001</v>
      </c>
      <c r="AM130" s="42">
        <v>0</v>
      </c>
      <c r="AN130" s="42">
        <v>545.63</v>
      </c>
      <c r="AO130" s="42">
        <v>458.53</v>
      </c>
      <c r="AP130" s="42">
        <v>807.45</v>
      </c>
      <c r="AQ130" s="42">
        <v>636.9</v>
      </c>
      <c r="AR130" s="42">
        <v>241.11</v>
      </c>
      <c r="AS130" s="42">
        <v>411.59</v>
      </c>
      <c r="AT130" s="42">
        <v>134.76</v>
      </c>
      <c r="AU130" s="42">
        <v>483.31</v>
      </c>
      <c r="AV130" s="42">
        <v>83.68</v>
      </c>
      <c r="AW130" s="42">
        <v>93.56</v>
      </c>
      <c r="AX130" s="42">
        <v>155.22999999999999</v>
      </c>
      <c r="AY130" s="42">
        <v>273.57</v>
      </c>
      <c r="AZ130" s="42">
        <v>58.12</v>
      </c>
      <c r="BA130" s="42">
        <v>510.75</v>
      </c>
      <c r="BB130" s="42">
        <v>0.46</v>
      </c>
      <c r="BC130" s="42">
        <v>206.57</v>
      </c>
      <c r="BD130" s="42">
        <v>133.37</v>
      </c>
      <c r="BE130" s="42">
        <v>522.25</v>
      </c>
      <c r="BF130" s="42">
        <v>67.17</v>
      </c>
      <c r="BG130" s="42">
        <v>0.05</v>
      </c>
      <c r="BH130" s="42">
        <v>0.02</v>
      </c>
      <c r="BI130" s="42">
        <v>0.01</v>
      </c>
      <c r="BJ130" s="42">
        <v>0.03</v>
      </c>
      <c r="BK130" s="42">
        <v>0.03</v>
      </c>
      <c r="BL130" s="42">
        <v>0.15</v>
      </c>
      <c r="BM130" s="42">
        <v>0</v>
      </c>
      <c r="BN130" s="42">
        <v>0.49</v>
      </c>
      <c r="BO130" s="42">
        <v>0</v>
      </c>
      <c r="BP130" s="42">
        <v>0.18</v>
      </c>
      <c r="BQ130" s="42">
        <v>0</v>
      </c>
      <c r="BR130" s="42">
        <v>0.01</v>
      </c>
      <c r="BS130" s="42">
        <v>0</v>
      </c>
      <c r="BT130" s="42">
        <v>0.03</v>
      </c>
      <c r="BU130" s="42">
        <v>0.04</v>
      </c>
      <c r="BV130" s="42">
        <v>1.01</v>
      </c>
      <c r="BW130" s="42">
        <v>0</v>
      </c>
      <c r="BX130" s="42">
        <v>0</v>
      </c>
      <c r="BY130" s="42">
        <v>0.88</v>
      </c>
      <c r="BZ130" s="42">
        <v>0.02</v>
      </c>
      <c r="CA130" s="42">
        <v>0.01</v>
      </c>
      <c r="CB130" s="42">
        <v>0</v>
      </c>
      <c r="CC130" s="42">
        <v>0</v>
      </c>
      <c r="CD130" s="42">
        <v>0</v>
      </c>
      <c r="CE130" s="42">
        <v>48.43</v>
      </c>
      <c r="CF130" s="42">
        <v>36.01</v>
      </c>
      <c r="CG130" s="42"/>
      <c r="CH130" s="42">
        <v>0.2</v>
      </c>
      <c r="CI130" s="42">
        <v>0.1</v>
      </c>
    </row>
    <row r="131" spans="1:87" s="19" customFormat="1" x14ac:dyDescent="0.25">
      <c r="A131" s="54" t="s">
        <v>120</v>
      </c>
      <c r="B131" s="47" t="s">
        <v>97</v>
      </c>
      <c r="C131" s="65">
        <v>30</v>
      </c>
      <c r="D131" s="54" t="str">
        <f>"30"</f>
        <v>30</v>
      </c>
      <c r="E131" s="54">
        <v>1.98</v>
      </c>
      <c r="F131" s="54">
        <v>1.98</v>
      </c>
      <c r="G131" s="54">
        <v>0.2</v>
      </c>
      <c r="H131" s="54">
        <v>0.2</v>
      </c>
      <c r="I131" s="54">
        <v>14.07</v>
      </c>
      <c r="J131" s="54">
        <v>14.07</v>
      </c>
      <c r="K131" s="54">
        <v>67.170299999999997</v>
      </c>
      <c r="L131" s="54">
        <v>67.170299999999997</v>
      </c>
      <c r="M131" s="54">
        <v>0</v>
      </c>
      <c r="N131" s="54">
        <v>0</v>
      </c>
      <c r="O131" s="54">
        <v>0</v>
      </c>
      <c r="P131" s="54">
        <v>0</v>
      </c>
      <c r="Q131" s="54">
        <v>0.33</v>
      </c>
      <c r="R131" s="54">
        <v>13.68</v>
      </c>
      <c r="S131" s="54">
        <v>0.06</v>
      </c>
      <c r="T131" s="54">
        <v>0</v>
      </c>
      <c r="U131" s="54">
        <v>0</v>
      </c>
      <c r="V131" s="54">
        <v>0</v>
      </c>
      <c r="W131" s="54">
        <v>0.54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4">
        <v>0</v>
      </c>
      <c r="AL131" s="54">
        <v>0</v>
      </c>
      <c r="AM131" s="46">
        <v>0</v>
      </c>
      <c r="AN131" s="46">
        <v>95.79</v>
      </c>
      <c r="AO131" s="46">
        <v>99.7</v>
      </c>
      <c r="AP131" s="46">
        <v>152.69</v>
      </c>
      <c r="AQ131" s="46">
        <v>50.63</v>
      </c>
      <c r="AR131" s="46">
        <v>30.02</v>
      </c>
      <c r="AS131" s="46">
        <v>60.03</v>
      </c>
      <c r="AT131" s="46">
        <v>22.71</v>
      </c>
      <c r="AU131" s="46">
        <v>108.58</v>
      </c>
      <c r="AV131" s="46">
        <v>67.34</v>
      </c>
      <c r="AW131" s="46">
        <v>93.96</v>
      </c>
      <c r="AX131" s="46">
        <v>77.52</v>
      </c>
      <c r="AY131" s="46">
        <v>40.72</v>
      </c>
      <c r="AZ131" s="46">
        <v>72.040000000000006</v>
      </c>
      <c r="BA131" s="46">
        <v>602.39</v>
      </c>
      <c r="BB131" s="46">
        <v>0</v>
      </c>
      <c r="BC131" s="46">
        <v>196.27</v>
      </c>
      <c r="BD131" s="46">
        <v>85.35</v>
      </c>
      <c r="BE131" s="46">
        <v>56.64</v>
      </c>
      <c r="BF131" s="46">
        <v>44.89</v>
      </c>
      <c r="BG131" s="46">
        <v>0</v>
      </c>
      <c r="BH131" s="46">
        <v>0</v>
      </c>
      <c r="BI131" s="46">
        <v>0</v>
      </c>
      <c r="BJ131" s="46">
        <v>0</v>
      </c>
      <c r="BK131" s="46">
        <v>0</v>
      </c>
      <c r="BL131" s="46">
        <v>0</v>
      </c>
      <c r="BM131" s="46">
        <v>0</v>
      </c>
      <c r="BN131" s="46">
        <v>0.02</v>
      </c>
      <c r="BO131" s="46">
        <v>0</v>
      </c>
      <c r="BP131" s="46">
        <v>0</v>
      </c>
      <c r="BQ131" s="46">
        <v>0</v>
      </c>
      <c r="BR131" s="46">
        <v>0</v>
      </c>
      <c r="BS131" s="46">
        <v>0</v>
      </c>
      <c r="BT131" s="46">
        <v>0</v>
      </c>
      <c r="BU131" s="46">
        <v>0</v>
      </c>
      <c r="BV131" s="46">
        <v>0.02</v>
      </c>
      <c r="BW131" s="46">
        <v>0</v>
      </c>
      <c r="BX131" s="46">
        <v>0</v>
      </c>
      <c r="BY131" s="46">
        <v>0.08</v>
      </c>
      <c r="BZ131" s="46">
        <v>0</v>
      </c>
      <c r="CA131" s="46">
        <v>0</v>
      </c>
      <c r="CB131" s="46">
        <v>0</v>
      </c>
      <c r="CC131" s="46">
        <v>0</v>
      </c>
      <c r="CD131" s="46">
        <v>0</v>
      </c>
      <c r="CE131" s="46">
        <v>11.73</v>
      </c>
      <c r="CF131" s="46">
        <v>0</v>
      </c>
      <c r="CG131" s="46"/>
      <c r="CH131" s="46">
        <v>0</v>
      </c>
      <c r="CI131" s="46">
        <v>0</v>
      </c>
    </row>
    <row r="132" spans="1:87" s="19" customFormat="1" x14ac:dyDescent="0.25">
      <c r="A132" s="49"/>
      <c r="B132" s="18" t="s">
        <v>248</v>
      </c>
      <c r="C132" s="66">
        <v>385</v>
      </c>
      <c r="D132" s="49">
        <v>335</v>
      </c>
      <c r="E132" s="49">
        <f>SUM(E128:E131)</f>
        <v>16.79</v>
      </c>
      <c r="F132" s="49">
        <f t="shared" ref="F132:BQ132" si="43">SUM(F128:F131)</f>
        <v>13.71</v>
      </c>
      <c r="G132" s="49">
        <f t="shared" si="43"/>
        <v>9.9699999999999989</v>
      </c>
      <c r="H132" s="49">
        <f t="shared" si="43"/>
        <v>8.02</v>
      </c>
      <c r="I132" s="49">
        <f t="shared" si="43"/>
        <v>54.13</v>
      </c>
      <c r="J132" s="49">
        <f t="shared" si="43"/>
        <v>48.050000000000004</v>
      </c>
      <c r="K132" s="49">
        <f t="shared" si="43"/>
        <v>373.0933</v>
      </c>
      <c r="L132" s="49">
        <f t="shared" si="43"/>
        <v>319.377205</v>
      </c>
      <c r="M132" s="49">
        <f t="shared" si="43"/>
        <v>5.3000000000000007</v>
      </c>
      <c r="N132" s="49">
        <f t="shared" si="43"/>
        <v>0.96</v>
      </c>
      <c r="O132" s="49">
        <f t="shared" si="43"/>
        <v>0</v>
      </c>
      <c r="P132" s="49">
        <f t="shared" si="43"/>
        <v>0</v>
      </c>
      <c r="Q132" s="49">
        <f t="shared" si="43"/>
        <v>29.869999999999997</v>
      </c>
      <c r="R132" s="49">
        <f t="shared" si="43"/>
        <v>19.11</v>
      </c>
      <c r="S132" s="49">
        <f t="shared" si="43"/>
        <v>2.5500000000000003</v>
      </c>
      <c r="T132" s="49">
        <f t="shared" si="43"/>
        <v>0</v>
      </c>
      <c r="U132" s="49">
        <f t="shared" si="43"/>
        <v>0</v>
      </c>
      <c r="V132" s="49">
        <f t="shared" si="43"/>
        <v>1.44</v>
      </c>
      <c r="W132" s="49">
        <f t="shared" si="43"/>
        <v>2.37</v>
      </c>
      <c r="X132" s="49">
        <f t="shared" si="43"/>
        <v>165.34</v>
      </c>
      <c r="Y132" s="49">
        <f t="shared" si="43"/>
        <v>378.51</v>
      </c>
      <c r="Z132" s="49">
        <f t="shared" si="43"/>
        <v>146.80000000000001</v>
      </c>
      <c r="AA132" s="49">
        <f t="shared" si="43"/>
        <v>27.93</v>
      </c>
      <c r="AB132" s="49">
        <f t="shared" si="43"/>
        <v>167.91</v>
      </c>
      <c r="AC132" s="49">
        <f t="shared" si="43"/>
        <v>2.2599999999999998</v>
      </c>
      <c r="AD132" s="49">
        <f t="shared" si="43"/>
        <v>31.58</v>
      </c>
      <c r="AE132" s="49">
        <f t="shared" si="43"/>
        <v>47.58</v>
      </c>
      <c r="AF132" s="49">
        <f t="shared" si="43"/>
        <v>65.25</v>
      </c>
      <c r="AG132" s="49">
        <f t="shared" si="43"/>
        <v>0.52</v>
      </c>
      <c r="AH132" s="49">
        <f t="shared" si="43"/>
        <v>0.06</v>
      </c>
      <c r="AI132" s="49">
        <f t="shared" si="43"/>
        <v>0.2</v>
      </c>
      <c r="AJ132" s="49">
        <f t="shared" si="43"/>
        <v>0.52</v>
      </c>
      <c r="AK132" s="49">
        <f t="shared" si="43"/>
        <v>3.1399999999999997</v>
      </c>
      <c r="AL132" s="49">
        <f t="shared" si="43"/>
        <v>7.14</v>
      </c>
      <c r="AM132" s="49">
        <f t="shared" si="43"/>
        <v>0</v>
      </c>
      <c r="AN132" s="49">
        <f t="shared" si="43"/>
        <v>649.81999999999994</v>
      </c>
      <c r="AO132" s="49">
        <f t="shared" si="43"/>
        <v>567.33000000000004</v>
      </c>
      <c r="AP132" s="49">
        <f t="shared" si="43"/>
        <v>973.44</v>
      </c>
      <c r="AQ132" s="49">
        <f t="shared" si="43"/>
        <v>700.13</v>
      </c>
      <c r="AR132" s="49">
        <f t="shared" si="43"/>
        <v>273.23</v>
      </c>
      <c r="AS132" s="49">
        <f t="shared" si="43"/>
        <v>479.31999999999994</v>
      </c>
      <c r="AT132" s="49">
        <f t="shared" si="43"/>
        <v>159.57</v>
      </c>
      <c r="AU132" s="49">
        <f t="shared" si="43"/>
        <v>598.19000000000005</v>
      </c>
      <c r="AV132" s="49">
        <f t="shared" si="43"/>
        <v>162.92000000000002</v>
      </c>
      <c r="AW132" s="49">
        <f t="shared" si="43"/>
        <v>194.51999999999998</v>
      </c>
      <c r="AX132" s="49">
        <f t="shared" si="43"/>
        <v>287.34999999999997</v>
      </c>
      <c r="AY132" s="49">
        <f t="shared" si="43"/>
        <v>319.18999999999994</v>
      </c>
      <c r="AZ132" s="49">
        <f t="shared" si="43"/>
        <v>139.96</v>
      </c>
      <c r="BA132" s="49">
        <f t="shared" si="43"/>
        <v>1142.54</v>
      </c>
      <c r="BB132" s="49">
        <f t="shared" si="43"/>
        <v>0.46</v>
      </c>
      <c r="BC132" s="49">
        <f t="shared" si="43"/>
        <v>411.94</v>
      </c>
      <c r="BD132" s="49">
        <f t="shared" si="43"/>
        <v>229.92</v>
      </c>
      <c r="BE132" s="49">
        <f t="shared" si="43"/>
        <v>583.09</v>
      </c>
      <c r="BF132" s="49">
        <f t="shared" si="43"/>
        <v>115.56</v>
      </c>
      <c r="BG132" s="49">
        <f t="shared" si="43"/>
        <v>0.05</v>
      </c>
      <c r="BH132" s="49">
        <f t="shared" si="43"/>
        <v>0.02</v>
      </c>
      <c r="BI132" s="49">
        <f t="shared" si="43"/>
        <v>0.01</v>
      </c>
      <c r="BJ132" s="49">
        <f t="shared" si="43"/>
        <v>0.03</v>
      </c>
      <c r="BK132" s="49">
        <f t="shared" si="43"/>
        <v>0.03</v>
      </c>
      <c r="BL132" s="49">
        <f t="shared" si="43"/>
        <v>0.15</v>
      </c>
      <c r="BM132" s="49">
        <f t="shared" si="43"/>
        <v>0</v>
      </c>
      <c r="BN132" s="49">
        <f t="shared" si="43"/>
        <v>0.51</v>
      </c>
      <c r="BO132" s="49">
        <f t="shared" si="43"/>
        <v>0</v>
      </c>
      <c r="BP132" s="49">
        <f t="shared" si="43"/>
        <v>0.18</v>
      </c>
      <c r="BQ132" s="49">
        <f t="shared" si="43"/>
        <v>0</v>
      </c>
      <c r="BR132" s="49">
        <f t="shared" ref="BR132:CI132" si="44">SUM(BR128:BR131)</f>
        <v>0.01</v>
      </c>
      <c r="BS132" s="49">
        <f t="shared" si="44"/>
        <v>0</v>
      </c>
      <c r="BT132" s="49">
        <f t="shared" si="44"/>
        <v>0.03</v>
      </c>
      <c r="BU132" s="49">
        <f t="shared" si="44"/>
        <v>0.04</v>
      </c>
      <c r="BV132" s="49">
        <f t="shared" si="44"/>
        <v>1.03</v>
      </c>
      <c r="BW132" s="49">
        <f t="shared" si="44"/>
        <v>0</v>
      </c>
      <c r="BX132" s="49">
        <f t="shared" si="44"/>
        <v>0</v>
      </c>
      <c r="BY132" s="49">
        <f t="shared" si="44"/>
        <v>0.96</v>
      </c>
      <c r="BZ132" s="49">
        <f t="shared" si="44"/>
        <v>0.02</v>
      </c>
      <c r="CA132" s="49">
        <f t="shared" si="44"/>
        <v>0.01</v>
      </c>
      <c r="CB132" s="49">
        <f t="shared" si="44"/>
        <v>0</v>
      </c>
      <c r="CC132" s="49">
        <f t="shared" si="44"/>
        <v>0</v>
      </c>
      <c r="CD132" s="49">
        <f t="shared" si="44"/>
        <v>0</v>
      </c>
      <c r="CE132" s="49">
        <f t="shared" si="44"/>
        <v>270.64</v>
      </c>
      <c r="CF132" s="49">
        <f t="shared" si="44"/>
        <v>39.51</v>
      </c>
      <c r="CG132" s="49">
        <f t="shared" si="44"/>
        <v>0</v>
      </c>
      <c r="CH132" s="49">
        <f t="shared" si="44"/>
        <v>7.2</v>
      </c>
      <c r="CI132" s="49">
        <f t="shared" si="44"/>
        <v>7.1</v>
      </c>
    </row>
    <row r="133" spans="1:87" s="19" customFormat="1" x14ac:dyDescent="0.25">
      <c r="A133" s="49"/>
      <c r="B133" s="18" t="s">
        <v>99</v>
      </c>
      <c r="C133" s="59"/>
      <c r="D133" s="49"/>
      <c r="E133" s="49">
        <f>SUM(E111+E114+E122+E126+E132)</f>
        <v>65.36</v>
      </c>
      <c r="F133" s="49">
        <f t="shared" ref="F133:BQ133" si="45">SUM(F111+F114+F122+F126+F132)</f>
        <v>56.04</v>
      </c>
      <c r="G133" s="49">
        <f t="shared" si="45"/>
        <v>49.23</v>
      </c>
      <c r="H133" s="49">
        <f t="shared" si="45"/>
        <v>42.95</v>
      </c>
      <c r="I133" s="49">
        <f t="shared" si="45"/>
        <v>211.29999999999998</v>
      </c>
      <c r="J133" s="49">
        <f t="shared" si="45"/>
        <v>183.51999999999998</v>
      </c>
      <c r="K133" s="49">
        <f t="shared" si="45"/>
        <v>1516.0918000000001</v>
      </c>
      <c r="L133" s="49">
        <f t="shared" si="45"/>
        <v>1316.296426346923</v>
      </c>
      <c r="M133" s="49">
        <f t="shared" si="45"/>
        <v>22.32</v>
      </c>
      <c r="N133" s="49">
        <f t="shared" si="45"/>
        <v>6.0399999999999991</v>
      </c>
      <c r="O133" s="49">
        <f t="shared" si="45"/>
        <v>7.0600000000000005</v>
      </c>
      <c r="P133" s="49">
        <f t="shared" si="45"/>
        <v>0</v>
      </c>
      <c r="Q133" s="49">
        <f t="shared" si="45"/>
        <v>91.15</v>
      </c>
      <c r="R133" s="49">
        <f t="shared" si="45"/>
        <v>79.38</v>
      </c>
      <c r="S133" s="49">
        <f t="shared" si="45"/>
        <v>17.66</v>
      </c>
      <c r="T133" s="49">
        <f t="shared" si="45"/>
        <v>0</v>
      </c>
      <c r="U133" s="49">
        <f t="shared" si="45"/>
        <v>0</v>
      </c>
      <c r="V133" s="49">
        <f t="shared" si="45"/>
        <v>4.1500000000000004</v>
      </c>
      <c r="W133" s="49">
        <f t="shared" si="45"/>
        <v>12.599999999999998</v>
      </c>
      <c r="X133" s="49">
        <f t="shared" si="45"/>
        <v>1499.4099999999996</v>
      </c>
      <c r="Y133" s="49">
        <f t="shared" si="45"/>
        <v>2217.46</v>
      </c>
      <c r="Z133" s="49">
        <f t="shared" si="45"/>
        <v>653.56999999999994</v>
      </c>
      <c r="AA133" s="49">
        <f t="shared" si="45"/>
        <v>203.01999999999998</v>
      </c>
      <c r="AB133" s="49">
        <f t="shared" si="45"/>
        <v>850.65</v>
      </c>
      <c r="AC133" s="49">
        <f t="shared" si="45"/>
        <v>12.290000000000001</v>
      </c>
      <c r="AD133" s="49">
        <f t="shared" si="45"/>
        <v>139.94</v>
      </c>
      <c r="AE133" s="49">
        <f t="shared" si="45"/>
        <v>2914.95</v>
      </c>
      <c r="AF133" s="49">
        <f t="shared" si="45"/>
        <v>514.53</v>
      </c>
      <c r="AG133" s="49">
        <f t="shared" si="45"/>
        <v>6.3100000000000005</v>
      </c>
      <c r="AH133" s="49">
        <f t="shared" si="45"/>
        <v>0.72</v>
      </c>
      <c r="AI133" s="49">
        <f t="shared" si="45"/>
        <v>0.88000000000000012</v>
      </c>
      <c r="AJ133" s="49">
        <f t="shared" si="45"/>
        <v>5.85</v>
      </c>
      <c r="AK133" s="49">
        <f t="shared" si="45"/>
        <v>17.059999999999999</v>
      </c>
      <c r="AL133" s="49">
        <f t="shared" si="45"/>
        <v>19.25</v>
      </c>
      <c r="AM133" s="49">
        <f t="shared" si="45"/>
        <v>0.2</v>
      </c>
      <c r="AN133" s="49">
        <f t="shared" si="45"/>
        <v>2789.54</v>
      </c>
      <c r="AO133" s="49">
        <f t="shared" si="45"/>
        <v>2563.84</v>
      </c>
      <c r="AP133" s="49">
        <f t="shared" si="45"/>
        <v>4345.3500000000004</v>
      </c>
      <c r="AQ133" s="49">
        <f t="shared" si="45"/>
        <v>3830.8400000000006</v>
      </c>
      <c r="AR133" s="49">
        <f t="shared" si="45"/>
        <v>1043.9700000000003</v>
      </c>
      <c r="AS133" s="49">
        <f t="shared" si="45"/>
        <v>2141.7799999999997</v>
      </c>
      <c r="AT133" s="49">
        <f t="shared" si="45"/>
        <v>701.06</v>
      </c>
      <c r="AU133" s="49">
        <f t="shared" si="45"/>
        <v>2564.62</v>
      </c>
      <c r="AV133" s="49">
        <f t="shared" si="45"/>
        <v>1801.1800000000003</v>
      </c>
      <c r="AW133" s="49">
        <f t="shared" si="45"/>
        <v>2283.7800000000002</v>
      </c>
      <c r="AX133" s="49">
        <f t="shared" si="45"/>
        <v>3462.75</v>
      </c>
      <c r="AY133" s="49">
        <f t="shared" si="45"/>
        <v>1276.9499999999998</v>
      </c>
      <c r="AZ133" s="49">
        <f t="shared" si="45"/>
        <v>1617.0100000000002</v>
      </c>
      <c r="BA133" s="49">
        <f t="shared" si="45"/>
        <v>7184.51</v>
      </c>
      <c r="BB133" s="49">
        <f t="shared" si="45"/>
        <v>184.77</v>
      </c>
      <c r="BC133" s="49">
        <f t="shared" si="45"/>
        <v>2092.66</v>
      </c>
      <c r="BD133" s="49">
        <f t="shared" si="45"/>
        <v>1736.7</v>
      </c>
      <c r="BE133" s="49">
        <f t="shared" si="45"/>
        <v>2246.2000000000003</v>
      </c>
      <c r="BF133" s="49">
        <f t="shared" si="45"/>
        <v>638.82999999999993</v>
      </c>
      <c r="BG133" s="49">
        <f t="shared" si="45"/>
        <v>0.48999999999999994</v>
      </c>
      <c r="BH133" s="49">
        <f t="shared" si="45"/>
        <v>0.21</v>
      </c>
      <c r="BI133" s="49">
        <f t="shared" si="45"/>
        <v>0.15000000000000002</v>
      </c>
      <c r="BJ133" s="49">
        <f t="shared" si="45"/>
        <v>0.33999999999999997</v>
      </c>
      <c r="BK133" s="49">
        <f t="shared" si="45"/>
        <v>0.41000000000000003</v>
      </c>
      <c r="BL133" s="49">
        <f t="shared" si="45"/>
        <v>1.6099999999999999</v>
      </c>
      <c r="BM133" s="49">
        <f t="shared" si="45"/>
        <v>0.05</v>
      </c>
      <c r="BN133" s="49">
        <f t="shared" si="45"/>
        <v>4.01</v>
      </c>
      <c r="BO133" s="49">
        <f t="shared" si="45"/>
        <v>0.03</v>
      </c>
      <c r="BP133" s="49">
        <f t="shared" si="45"/>
        <v>1.47</v>
      </c>
      <c r="BQ133" s="49">
        <f t="shared" si="45"/>
        <v>0.09</v>
      </c>
      <c r="BR133" s="49">
        <f t="shared" ref="BR133:CI133" si="46">SUM(BR111+BR114+BR122+BR126+BR132)</f>
        <v>6.0000000000000005E-2</v>
      </c>
      <c r="BS133" s="49">
        <f t="shared" si="46"/>
        <v>0</v>
      </c>
      <c r="BT133" s="49">
        <f t="shared" si="46"/>
        <v>0.21000000000000002</v>
      </c>
      <c r="BU133" s="49">
        <f t="shared" si="46"/>
        <v>0.44</v>
      </c>
      <c r="BV133" s="49">
        <f t="shared" si="46"/>
        <v>5.6000000000000005</v>
      </c>
      <c r="BW133" s="49">
        <f t="shared" si="46"/>
        <v>0.01</v>
      </c>
      <c r="BX133" s="49">
        <f t="shared" si="46"/>
        <v>0</v>
      </c>
      <c r="BY133" s="49">
        <f t="shared" si="46"/>
        <v>6.3299999999999992</v>
      </c>
      <c r="BZ133" s="49">
        <f t="shared" si="46"/>
        <v>0.16</v>
      </c>
      <c r="CA133" s="49">
        <f t="shared" si="46"/>
        <v>0.09</v>
      </c>
      <c r="CB133" s="49">
        <f t="shared" si="46"/>
        <v>0</v>
      </c>
      <c r="CC133" s="49">
        <f t="shared" si="46"/>
        <v>0</v>
      </c>
      <c r="CD133" s="49">
        <f t="shared" si="46"/>
        <v>0</v>
      </c>
      <c r="CE133" s="49">
        <f t="shared" si="46"/>
        <v>1206.3899999999999</v>
      </c>
      <c r="CF133" s="49">
        <f t="shared" si="46"/>
        <v>625.77</v>
      </c>
      <c r="CG133" s="49">
        <f t="shared" si="46"/>
        <v>0</v>
      </c>
      <c r="CH133" s="49">
        <f t="shared" si="46"/>
        <v>21.81</v>
      </c>
      <c r="CI133" s="49">
        <f t="shared" si="46"/>
        <v>19.169999999999995</v>
      </c>
    </row>
    <row r="134" spans="1:87" x14ac:dyDescent="0.25">
      <c r="A134" s="55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53"/>
      <c r="BN134" s="53"/>
      <c r="BO134" s="53"/>
      <c r="BP134" s="53"/>
      <c r="BQ134" s="53"/>
      <c r="BR134" s="53"/>
      <c r="BS134" s="53"/>
      <c r="BT134" s="53"/>
      <c r="BU134" s="53"/>
      <c r="BV134" s="53"/>
      <c r="BW134" s="53"/>
      <c r="BX134" s="53"/>
      <c r="BY134" s="53"/>
      <c r="BZ134" s="53"/>
      <c r="CA134" s="53"/>
      <c r="CB134" s="53"/>
      <c r="CC134" s="53"/>
      <c r="CD134" s="53"/>
      <c r="CE134" s="53"/>
      <c r="CF134" s="53"/>
      <c r="CG134" s="53"/>
      <c r="CH134" s="53"/>
      <c r="CI134" s="53"/>
    </row>
    <row r="135" spans="1:87" x14ac:dyDescent="0.25">
      <c r="A135" s="55"/>
      <c r="B135" s="21" t="s">
        <v>173</v>
      </c>
      <c r="C135" s="21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  <c r="CH135" s="53"/>
      <c r="CI135" s="53"/>
    </row>
    <row r="136" spans="1:87" x14ac:dyDescent="0.25">
      <c r="A136" s="55"/>
      <c r="B136" s="14" t="s">
        <v>85</v>
      </c>
      <c r="C136" s="14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  <c r="CH136" s="53"/>
      <c r="CI136" s="53"/>
    </row>
    <row r="137" spans="1:87" s="17" customFormat="1" ht="31.5" x14ac:dyDescent="0.25">
      <c r="A137" s="42" t="s">
        <v>128</v>
      </c>
      <c r="B137" s="48" t="s">
        <v>174</v>
      </c>
      <c r="C137" s="57" t="s">
        <v>226</v>
      </c>
      <c r="D137" s="37" t="str">
        <f>"150/5"</f>
        <v>150/5</v>
      </c>
      <c r="E137" s="37">
        <v>7.22</v>
      </c>
      <c r="F137" s="37">
        <v>6.02</v>
      </c>
      <c r="G137" s="37">
        <v>9.15</v>
      </c>
      <c r="H137" s="37">
        <v>8.3000000000000007</v>
      </c>
      <c r="I137" s="37">
        <v>32.96</v>
      </c>
      <c r="J137" s="37">
        <v>27.48</v>
      </c>
      <c r="K137" s="37">
        <v>239.33</v>
      </c>
      <c r="L137" s="37">
        <v>205.54388762666662</v>
      </c>
      <c r="M137" s="37">
        <v>4.62</v>
      </c>
      <c r="N137" s="37">
        <v>0.13</v>
      </c>
      <c r="O137" s="37">
        <v>4.55</v>
      </c>
      <c r="P137" s="37">
        <v>0</v>
      </c>
      <c r="Q137" s="37">
        <v>7.59</v>
      </c>
      <c r="R137" s="37">
        <v>18.079999999999998</v>
      </c>
      <c r="S137" s="37">
        <v>1.81</v>
      </c>
      <c r="T137" s="37">
        <v>0</v>
      </c>
      <c r="U137" s="37">
        <v>0</v>
      </c>
      <c r="V137" s="37">
        <v>7.0000000000000007E-2</v>
      </c>
      <c r="W137" s="37">
        <v>1.68</v>
      </c>
      <c r="X137" s="37">
        <v>264.42</v>
      </c>
      <c r="Y137" s="37">
        <v>214.37</v>
      </c>
      <c r="Z137" s="37">
        <v>102.39</v>
      </c>
      <c r="AA137" s="37">
        <v>48.25</v>
      </c>
      <c r="AB137" s="37">
        <v>153.30000000000001</v>
      </c>
      <c r="AC137" s="37">
        <v>1.24</v>
      </c>
      <c r="AD137" s="37">
        <v>44.27</v>
      </c>
      <c r="AE137" s="37">
        <v>23.08</v>
      </c>
      <c r="AF137" s="37">
        <v>48.89</v>
      </c>
      <c r="AG137" s="37">
        <v>0.57999999999999996</v>
      </c>
      <c r="AH137" s="37">
        <v>0.13</v>
      </c>
      <c r="AI137" s="37">
        <v>0.12</v>
      </c>
      <c r="AJ137" s="37">
        <v>0.28999999999999998</v>
      </c>
      <c r="AK137" s="37">
        <v>2.13</v>
      </c>
      <c r="AL137" s="37">
        <v>0.15</v>
      </c>
      <c r="AM137" s="42">
        <v>0</v>
      </c>
      <c r="AN137" s="42">
        <v>180.55</v>
      </c>
      <c r="AO137" s="42">
        <v>128.63999999999999</v>
      </c>
      <c r="AP137" s="42">
        <v>205.59</v>
      </c>
      <c r="AQ137" s="42">
        <v>135.83000000000001</v>
      </c>
      <c r="AR137" s="42">
        <v>39.6</v>
      </c>
      <c r="AS137" s="42">
        <v>123.12</v>
      </c>
      <c r="AT137" s="42">
        <v>63.75</v>
      </c>
      <c r="AU137" s="42">
        <v>173.19</v>
      </c>
      <c r="AV137" s="42">
        <v>156.66</v>
      </c>
      <c r="AW137" s="42">
        <v>236.4</v>
      </c>
      <c r="AX137" s="42">
        <v>295.01</v>
      </c>
      <c r="AY137" s="42">
        <v>79.19</v>
      </c>
      <c r="AZ137" s="42">
        <v>326.95</v>
      </c>
      <c r="BA137" s="42">
        <v>627.98</v>
      </c>
      <c r="BB137" s="42">
        <v>0</v>
      </c>
      <c r="BC137" s="42">
        <v>206.68</v>
      </c>
      <c r="BD137" s="42">
        <v>166.21</v>
      </c>
      <c r="BE137" s="42">
        <v>143.09</v>
      </c>
      <c r="BF137" s="42">
        <v>90.57</v>
      </c>
      <c r="BG137" s="42">
        <v>0.18</v>
      </c>
      <c r="BH137" s="42">
        <v>0.04</v>
      </c>
      <c r="BI137" s="42">
        <v>0.04</v>
      </c>
      <c r="BJ137" s="42">
        <v>0.09</v>
      </c>
      <c r="BK137" s="42">
        <v>0.12</v>
      </c>
      <c r="BL137" s="42">
        <v>0.39</v>
      </c>
      <c r="BM137" s="42">
        <v>0</v>
      </c>
      <c r="BN137" s="42">
        <v>1.63</v>
      </c>
      <c r="BO137" s="42">
        <v>0</v>
      </c>
      <c r="BP137" s="42">
        <v>0.39</v>
      </c>
      <c r="BQ137" s="42">
        <v>0</v>
      </c>
      <c r="BR137" s="42">
        <v>0</v>
      </c>
      <c r="BS137" s="42">
        <v>0</v>
      </c>
      <c r="BT137" s="42">
        <v>0.04</v>
      </c>
      <c r="BU137" s="42">
        <v>0.14000000000000001</v>
      </c>
      <c r="BV137" s="42">
        <v>1.8</v>
      </c>
      <c r="BW137" s="42">
        <v>0</v>
      </c>
      <c r="BX137" s="42">
        <v>0</v>
      </c>
      <c r="BY137" s="42">
        <v>0.77</v>
      </c>
      <c r="BZ137" s="42">
        <v>0.02</v>
      </c>
      <c r="CA137" s="42">
        <v>0</v>
      </c>
      <c r="CB137" s="42">
        <v>0</v>
      </c>
      <c r="CC137" s="42">
        <v>0</v>
      </c>
      <c r="CD137" s="42">
        <v>0</v>
      </c>
      <c r="CE137" s="42">
        <v>119.24</v>
      </c>
      <c r="CF137" s="42">
        <v>48.11</v>
      </c>
      <c r="CG137" s="42"/>
      <c r="CH137" s="42">
        <v>0.2</v>
      </c>
      <c r="CI137" s="42">
        <v>0.2</v>
      </c>
    </row>
    <row r="138" spans="1:87" s="17" customFormat="1" x14ac:dyDescent="0.25">
      <c r="A138" s="37" t="s">
        <v>129</v>
      </c>
      <c r="B138" s="48" t="s">
        <v>132</v>
      </c>
      <c r="C138" s="64">
        <v>180</v>
      </c>
      <c r="D138" s="37" t="str">
        <f>"150"</f>
        <v>150</v>
      </c>
      <c r="E138" s="37">
        <v>2.86</v>
      </c>
      <c r="F138" s="37">
        <v>2.39</v>
      </c>
      <c r="G138" s="37">
        <v>2.77</v>
      </c>
      <c r="H138" s="37">
        <v>2.31</v>
      </c>
      <c r="I138" s="37">
        <v>14.4</v>
      </c>
      <c r="J138" s="37">
        <v>12</v>
      </c>
      <c r="K138" s="37">
        <v>90.617000000000004</v>
      </c>
      <c r="L138" s="37">
        <v>75.514568999999995</v>
      </c>
      <c r="M138" s="37">
        <v>1.64</v>
      </c>
      <c r="N138" s="37">
        <v>0</v>
      </c>
      <c r="O138" s="37">
        <v>0</v>
      </c>
      <c r="P138" s="37">
        <v>0</v>
      </c>
      <c r="Q138" s="37">
        <v>11.41</v>
      </c>
      <c r="R138" s="37">
        <v>0.11</v>
      </c>
      <c r="S138" s="37">
        <v>0.48</v>
      </c>
      <c r="T138" s="37">
        <v>0</v>
      </c>
      <c r="U138" s="37">
        <v>0</v>
      </c>
      <c r="V138" s="37">
        <v>0.13</v>
      </c>
      <c r="W138" s="37">
        <v>0.63</v>
      </c>
      <c r="X138" s="37">
        <v>37.79</v>
      </c>
      <c r="Y138" s="37">
        <v>116.52</v>
      </c>
      <c r="Z138" s="37">
        <v>81.13</v>
      </c>
      <c r="AA138" s="37">
        <v>14.68</v>
      </c>
      <c r="AB138" s="37">
        <v>67.27</v>
      </c>
      <c r="AC138" s="37">
        <v>0.38</v>
      </c>
      <c r="AD138" s="37">
        <v>9</v>
      </c>
      <c r="AE138" s="37">
        <v>6.24</v>
      </c>
      <c r="AF138" s="37">
        <v>16.55</v>
      </c>
      <c r="AG138" s="37">
        <v>0</v>
      </c>
      <c r="AH138" s="37">
        <v>0.02</v>
      </c>
      <c r="AI138" s="37">
        <v>0.09</v>
      </c>
      <c r="AJ138" s="37">
        <v>0.08</v>
      </c>
      <c r="AK138" s="37">
        <v>0.7</v>
      </c>
      <c r="AL138" s="37">
        <v>0.39</v>
      </c>
      <c r="AM138" s="42">
        <v>0</v>
      </c>
      <c r="AN138" s="42">
        <v>114.92</v>
      </c>
      <c r="AO138" s="42">
        <v>113.51</v>
      </c>
      <c r="AP138" s="42">
        <v>194.58</v>
      </c>
      <c r="AQ138" s="42">
        <v>156.51</v>
      </c>
      <c r="AR138" s="42">
        <v>52.17</v>
      </c>
      <c r="AS138" s="42">
        <v>91.65</v>
      </c>
      <c r="AT138" s="42">
        <v>30.32</v>
      </c>
      <c r="AU138" s="42">
        <v>102.93</v>
      </c>
      <c r="AV138" s="42">
        <v>0</v>
      </c>
      <c r="AW138" s="42">
        <v>0</v>
      </c>
      <c r="AX138" s="42">
        <v>0</v>
      </c>
      <c r="AY138" s="42">
        <v>0</v>
      </c>
      <c r="AZ138" s="42">
        <v>0</v>
      </c>
      <c r="BA138" s="42">
        <v>0</v>
      </c>
      <c r="BB138" s="42">
        <v>0</v>
      </c>
      <c r="BC138" s="42">
        <v>0</v>
      </c>
      <c r="BD138" s="42">
        <v>0</v>
      </c>
      <c r="BE138" s="42">
        <v>129.72</v>
      </c>
      <c r="BF138" s="42">
        <v>18.329999999999998</v>
      </c>
      <c r="BG138" s="42">
        <v>0</v>
      </c>
      <c r="BH138" s="42">
        <v>0</v>
      </c>
      <c r="BI138" s="42">
        <v>0</v>
      </c>
      <c r="BJ138" s="42">
        <v>0</v>
      </c>
      <c r="BK138" s="42">
        <v>0</v>
      </c>
      <c r="BL138" s="42">
        <v>0</v>
      </c>
      <c r="BM138" s="42">
        <v>0</v>
      </c>
      <c r="BN138" s="42">
        <v>0</v>
      </c>
      <c r="BO138" s="42">
        <v>0</v>
      </c>
      <c r="BP138" s="42">
        <v>0</v>
      </c>
      <c r="BQ138" s="42">
        <v>0</v>
      </c>
      <c r="BR138" s="42">
        <v>0</v>
      </c>
      <c r="BS138" s="42">
        <v>0</v>
      </c>
      <c r="BT138" s="42">
        <v>0</v>
      </c>
      <c r="BU138" s="42">
        <v>0</v>
      </c>
      <c r="BV138" s="42">
        <v>0</v>
      </c>
      <c r="BW138" s="42">
        <v>0</v>
      </c>
      <c r="BX138" s="42">
        <v>0</v>
      </c>
      <c r="BY138" s="42">
        <v>0</v>
      </c>
      <c r="BZ138" s="42">
        <v>0</v>
      </c>
      <c r="CA138" s="42">
        <v>0</v>
      </c>
      <c r="CB138" s="42">
        <v>0</v>
      </c>
      <c r="CC138" s="42">
        <v>0</v>
      </c>
      <c r="CD138" s="42">
        <v>0</v>
      </c>
      <c r="CE138" s="42">
        <v>150.38</v>
      </c>
      <c r="CF138" s="42">
        <v>10.039999999999999</v>
      </c>
      <c r="CG138" s="42"/>
      <c r="CH138" s="42">
        <v>0.5</v>
      </c>
      <c r="CI138" s="42">
        <v>0.4</v>
      </c>
    </row>
    <row r="139" spans="1:87" s="17" customFormat="1" x14ac:dyDescent="0.25">
      <c r="A139" s="54" t="str">
        <f>"1/13"</f>
        <v>1/13</v>
      </c>
      <c r="B139" s="47" t="s">
        <v>149</v>
      </c>
      <c r="C139" s="58" t="s">
        <v>228</v>
      </c>
      <c r="D139" s="54" t="str">
        <f>"25/5"</f>
        <v>25/5</v>
      </c>
      <c r="E139" s="54">
        <v>2.3199999999999998</v>
      </c>
      <c r="F139" s="54">
        <v>1.94</v>
      </c>
      <c r="G139" s="54">
        <v>3.9</v>
      </c>
      <c r="H139" s="54">
        <v>3.85</v>
      </c>
      <c r="I139" s="54">
        <v>14.14</v>
      </c>
      <c r="J139" s="54">
        <v>11.79</v>
      </c>
      <c r="K139" s="54">
        <v>102.04</v>
      </c>
      <c r="L139" s="54">
        <v>90.541999999999987</v>
      </c>
      <c r="M139" s="54">
        <v>2.36</v>
      </c>
      <c r="N139" s="54">
        <v>0.11</v>
      </c>
      <c r="O139" s="54">
        <v>0</v>
      </c>
      <c r="P139" s="54">
        <v>0</v>
      </c>
      <c r="Q139" s="54">
        <v>0.34</v>
      </c>
      <c r="R139" s="54">
        <v>11.4</v>
      </c>
      <c r="S139" s="54">
        <v>0.05</v>
      </c>
      <c r="T139" s="54">
        <v>0</v>
      </c>
      <c r="U139" s="54">
        <v>0</v>
      </c>
      <c r="V139" s="54">
        <v>0</v>
      </c>
      <c r="W139" s="54">
        <v>0.52</v>
      </c>
      <c r="X139" s="54">
        <v>0.75</v>
      </c>
      <c r="Y139" s="54">
        <v>1.5</v>
      </c>
      <c r="Z139" s="54">
        <v>1.2</v>
      </c>
      <c r="AA139" s="54">
        <v>0</v>
      </c>
      <c r="AB139" s="54">
        <v>1.5</v>
      </c>
      <c r="AC139" s="54">
        <v>0.01</v>
      </c>
      <c r="AD139" s="54">
        <v>20</v>
      </c>
      <c r="AE139" s="54">
        <v>15</v>
      </c>
      <c r="AF139" s="54">
        <v>22.5</v>
      </c>
      <c r="AG139" s="54">
        <v>0.05</v>
      </c>
      <c r="AH139" s="54">
        <v>0</v>
      </c>
      <c r="AI139" s="54">
        <v>0.01</v>
      </c>
      <c r="AJ139" s="54">
        <v>0.01</v>
      </c>
      <c r="AK139" s="54">
        <v>0.01</v>
      </c>
      <c r="AL139" s="54">
        <v>0</v>
      </c>
      <c r="AM139" s="46">
        <v>0</v>
      </c>
      <c r="AN139" s="46">
        <v>93.85</v>
      </c>
      <c r="AO139" s="46">
        <v>97.55</v>
      </c>
      <c r="AP139" s="46">
        <v>150.05000000000001</v>
      </c>
      <c r="AQ139" s="46">
        <v>50.75</v>
      </c>
      <c r="AR139" s="46">
        <v>29.6</v>
      </c>
      <c r="AS139" s="46">
        <v>59.85</v>
      </c>
      <c r="AT139" s="46">
        <v>23.9</v>
      </c>
      <c r="AU139" s="46">
        <v>106.1</v>
      </c>
      <c r="AV139" s="46">
        <v>66.3</v>
      </c>
      <c r="AW139" s="46">
        <v>91.3</v>
      </c>
      <c r="AX139" s="46">
        <v>77.099999999999994</v>
      </c>
      <c r="AY139" s="46">
        <v>40.75</v>
      </c>
      <c r="AZ139" s="46">
        <v>70.2</v>
      </c>
      <c r="BA139" s="46">
        <v>584.1</v>
      </c>
      <c r="BB139" s="46">
        <v>0</v>
      </c>
      <c r="BC139" s="46">
        <v>190.4</v>
      </c>
      <c r="BD139" s="46">
        <v>84.45</v>
      </c>
      <c r="BE139" s="46">
        <v>56.35</v>
      </c>
      <c r="BF139" s="46">
        <v>43.5</v>
      </c>
      <c r="BG139" s="46">
        <v>0.13</v>
      </c>
      <c r="BH139" s="46">
        <v>0.06</v>
      </c>
      <c r="BI139" s="46">
        <v>0.03</v>
      </c>
      <c r="BJ139" s="46">
        <v>0.08</v>
      </c>
      <c r="BK139" s="46">
        <v>0.09</v>
      </c>
      <c r="BL139" s="46">
        <v>0.4</v>
      </c>
      <c r="BM139" s="46">
        <v>0</v>
      </c>
      <c r="BN139" s="46">
        <v>1.1299999999999999</v>
      </c>
      <c r="BO139" s="46">
        <v>0</v>
      </c>
      <c r="BP139" s="46">
        <v>0.34</v>
      </c>
      <c r="BQ139" s="46">
        <v>0</v>
      </c>
      <c r="BR139" s="46">
        <v>0</v>
      </c>
      <c r="BS139" s="46">
        <v>0</v>
      </c>
      <c r="BT139" s="46">
        <v>0.08</v>
      </c>
      <c r="BU139" s="46">
        <v>0.12</v>
      </c>
      <c r="BV139" s="46">
        <v>0.92</v>
      </c>
      <c r="BW139" s="46">
        <v>0</v>
      </c>
      <c r="BX139" s="46">
        <v>0</v>
      </c>
      <c r="BY139" s="46">
        <v>0.14000000000000001</v>
      </c>
      <c r="BZ139" s="46">
        <v>0.01</v>
      </c>
      <c r="CA139" s="46">
        <v>0</v>
      </c>
      <c r="CB139" s="46">
        <v>0</v>
      </c>
      <c r="CC139" s="46">
        <v>0</v>
      </c>
      <c r="CD139" s="46">
        <v>0</v>
      </c>
      <c r="CE139" s="46">
        <v>11.03</v>
      </c>
      <c r="CF139" s="46">
        <v>22.5</v>
      </c>
      <c r="CG139" s="46"/>
      <c r="CH139" s="46">
        <v>0</v>
      </c>
      <c r="CI139" s="46">
        <v>0</v>
      </c>
    </row>
    <row r="140" spans="1:87" s="19" customFormat="1" x14ac:dyDescent="0.25">
      <c r="A140" s="49"/>
      <c r="B140" s="18" t="s">
        <v>87</v>
      </c>
      <c r="C140" s="66">
        <v>400</v>
      </c>
      <c r="D140" s="49">
        <v>335</v>
      </c>
      <c r="E140" s="49">
        <f t="shared" ref="E140:AJ140" si="47">SUM(E137:E139)</f>
        <v>12.4</v>
      </c>
      <c r="F140" s="49">
        <f t="shared" si="47"/>
        <v>10.35</v>
      </c>
      <c r="G140" s="49">
        <f t="shared" si="47"/>
        <v>15.82</v>
      </c>
      <c r="H140" s="49">
        <f t="shared" si="47"/>
        <v>14.46</v>
      </c>
      <c r="I140" s="49">
        <f t="shared" si="47"/>
        <v>61.5</v>
      </c>
      <c r="J140" s="49">
        <f t="shared" si="47"/>
        <v>51.27</v>
      </c>
      <c r="K140" s="49">
        <f t="shared" si="47"/>
        <v>431.98700000000002</v>
      </c>
      <c r="L140" s="49">
        <f t="shared" si="47"/>
        <v>371.60045662666658</v>
      </c>
      <c r="M140" s="49">
        <f t="shared" si="47"/>
        <v>8.6199999999999992</v>
      </c>
      <c r="N140" s="49">
        <f t="shared" si="47"/>
        <v>0.24</v>
      </c>
      <c r="O140" s="49">
        <f t="shared" si="47"/>
        <v>4.55</v>
      </c>
      <c r="P140" s="49">
        <f t="shared" si="47"/>
        <v>0</v>
      </c>
      <c r="Q140" s="49">
        <f t="shared" si="47"/>
        <v>19.34</v>
      </c>
      <c r="R140" s="49">
        <f t="shared" si="47"/>
        <v>29.589999999999996</v>
      </c>
      <c r="S140" s="49">
        <f t="shared" si="47"/>
        <v>2.34</v>
      </c>
      <c r="T140" s="49">
        <f t="shared" si="47"/>
        <v>0</v>
      </c>
      <c r="U140" s="49">
        <f t="shared" si="47"/>
        <v>0</v>
      </c>
      <c r="V140" s="49">
        <f t="shared" si="47"/>
        <v>0.2</v>
      </c>
      <c r="W140" s="49">
        <f t="shared" si="47"/>
        <v>2.83</v>
      </c>
      <c r="X140" s="49">
        <f t="shared" si="47"/>
        <v>302.96000000000004</v>
      </c>
      <c r="Y140" s="49">
        <f t="shared" si="47"/>
        <v>332.39</v>
      </c>
      <c r="Z140" s="49">
        <f t="shared" si="47"/>
        <v>184.71999999999997</v>
      </c>
      <c r="AA140" s="49">
        <f t="shared" si="47"/>
        <v>62.93</v>
      </c>
      <c r="AB140" s="49">
        <f t="shared" si="47"/>
        <v>222.07</v>
      </c>
      <c r="AC140" s="49">
        <f t="shared" si="47"/>
        <v>1.6300000000000001</v>
      </c>
      <c r="AD140" s="49">
        <f t="shared" si="47"/>
        <v>73.27000000000001</v>
      </c>
      <c r="AE140" s="49">
        <f t="shared" si="47"/>
        <v>44.32</v>
      </c>
      <c r="AF140" s="49">
        <f t="shared" si="47"/>
        <v>87.94</v>
      </c>
      <c r="AG140" s="49">
        <f t="shared" si="47"/>
        <v>0.63</v>
      </c>
      <c r="AH140" s="49">
        <f t="shared" si="47"/>
        <v>0.15</v>
      </c>
      <c r="AI140" s="49">
        <f t="shared" si="47"/>
        <v>0.22</v>
      </c>
      <c r="AJ140" s="49">
        <f t="shared" si="47"/>
        <v>0.38</v>
      </c>
      <c r="AK140" s="49">
        <f t="shared" ref="AK140:BP140" si="48">SUM(AK137:AK139)</f>
        <v>2.84</v>
      </c>
      <c r="AL140" s="49">
        <f t="shared" si="48"/>
        <v>0.54</v>
      </c>
      <c r="AM140" s="49">
        <f t="shared" si="48"/>
        <v>0</v>
      </c>
      <c r="AN140" s="49">
        <f t="shared" si="48"/>
        <v>389.32000000000005</v>
      </c>
      <c r="AO140" s="49">
        <f t="shared" si="48"/>
        <v>339.7</v>
      </c>
      <c r="AP140" s="49">
        <f t="shared" si="48"/>
        <v>550.22</v>
      </c>
      <c r="AQ140" s="49">
        <f t="shared" si="48"/>
        <v>343.09000000000003</v>
      </c>
      <c r="AR140" s="49">
        <f t="shared" si="48"/>
        <v>121.37</v>
      </c>
      <c r="AS140" s="49">
        <f t="shared" si="48"/>
        <v>274.62</v>
      </c>
      <c r="AT140" s="49">
        <f t="shared" si="48"/>
        <v>117.97</v>
      </c>
      <c r="AU140" s="49">
        <f t="shared" si="48"/>
        <v>382.22</v>
      </c>
      <c r="AV140" s="49">
        <f t="shared" si="48"/>
        <v>222.95999999999998</v>
      </c>
      <c r="AW140" s="49">
        <f t="shared" si="48"/>
        <v>327.7</v>
      </c>
      <c r="AX140" s="49">
        <f t="shared" si="48"/>
        <v>372.11</v>
      </c>
      <c r="AY140" s="49">
        <f t="shared" si="48"/>
        <v>119.94</v>
      </c>
      <c r="AZ140" s="49">
        <f t="shared" si="48"/>
        <v>397.15</v>
      </c>
      <c r="BA140" s="49">
        <f t="shared" si="48"/>
        <v>1212.08</v>
      </c>
      <c r="BB140" s="49">
        <f t="shared" si="48"/>
        <v>0</v>
      </c>
      <c r="BC140" s="49">
        <f t="shared" si="48"/>
        <v>397.08000000000004</v>
      </c>
      <c r="BD140" s="49">
        <f t="shared" si="48"/>
        <v>250.66000000000003</v>
      </c>
      <c r="BE140" s="49">
        <f t="shared" si="48"/>
        <v>329.16</v>
      </c>
      <c r="BF140" s="49">
        <f t="shared" si="48"/>
        <v>152.39999999999998</v>
      </c>
      <c r="BG140" s="49">
        <f t="shared" si="48"/>
        <v>0.31</v>
      </c>
      <c r="BH140" s="49">
        <f t="shared" si="48"/>
        <v>0.1</v>
      </c>
      <c r="BI140" s="49">
        <f t="shared" si="48"/>
        <v>7.0000000000000007E-2</v>
      </c>
      <c r="BJ140" s="49">
        <f t="shared" si="48"/>
        <v>0.16999999999999998</v>
      </c>
      <c r="BK140" s="49">
        <f t="shared" si="48"/>
        <v>0.21</v>
      </c>
      <c r="BL140" s="49">
        <f t="shared" si="48"/>
        <v>0.79</v>
      </c>
      <c r="BM140" s="49">
        <f t="shared" si="48"/>
        <v>0</v>
      </c>
      <c r="BN140" s="49">
        <f t="shared" si="48"/>
        <v>2.76</v>
      </c>
      <c r="BO140" s="49">
        <f t="shared" si="48"/>
        <v>0</v>
      </c>
      <c r="BP140" s="49">
        <f t="shared" si="48"/>
        <v>0.73</v>
      </c>
      <c r="BQ140" s="49">
        <f t="shared" ref="BQ140:CI140" si="49">SUM(BQ137:BQ139)</f>
        <v>0</v>
      </c>
      <c r="BR140" s="49">
        <f t="shared" si="49"/>
        <v>0</v>
      </c>
      <c r="BS140" s="49">
        <f t="shared" si="49"/>
        <v>0</v>
      </c>
      <c r="BT140" s="49">
        <f t="shared" si="49"/>
        <v>0.12</v>
      </c>
      <c r="BU140" s="49">
        <f t="shared" si="49"/>
        <v>0.26</v>
      </c>
      <c r="BV140" s="49">
        <f t="shared" si="49"/>
        <v>2.72</v>
      </c>
      <c r="BW140" s="49">
        <f t="shared" si="49"/>
        <v>0</v>
      </c>
      <c r="BX140" s="49">
        <f t="shared" si="49"/>
        <v>0</v>
      </c>
      <c r="BY140" s="49">
        <f t="shared" si="49"/>
        <v>0.91</v>
      </c>
      <c r="BZ140" s="49">
        <f t="shared" si="49"/>
        <v>0.03</v>
      </c>
      <c r="CA140" s="49">
        <f t="shared" si="49"/>
        <v>0</v>
      </c>
      <c r="CB140" s="49">
        <f t="shared" si="49"/>
        <v>0</v>
      </c>
      <c r="CC140" s="49">
        <f t="shared" si="49"/>
        <v>0</v>
      </c>
      <c r="CD140" s="49">
        <f t="shared" si="49"/>
        <v>0</v>
      </c>
      <c r="CE140" s="49">
        <f t="shared" si="49"/>
        <v>280.64999999999998</v>
      </c>
      <c r="CF140" s="49">
        <f t="shared" si="49"/>
        <v>80.650000000000006</v>
      </c>
      <c r="CG140" s="49">
        <f t="shared" si="49"/>
        <v>0</v>
      </c>
      <c r="CH140" s="49">
        <f t="shared" si="49"/>
        <v>0.7</v>
      </c>
      <c r="CI140" s="49">
        <f t="shared" si="49"/>
        <v>0.60000000000000009</v>
      </c>
    </row>
    <row r="141" spans="1:87" x14ac:dyDescent="0.25">
      <c r="A141" s="55"/>
      <c r="B141" s="14" t="s">
        <v>88</v>
      </c>
      <c r="C141" s="62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  <c r="CC141" s="63"/>
      <c r="CD141" s="63"/>
      <c r="CE141" s="63"/>
      <c r="CF141" s="63"/>
      <c r="CG141" s="63"/>
      <c r="CH141" s="63"/>
      <c r="CI141" s="63"/>
    </row>
    <row r="142" spans="1:87" s="13" customFormat="1" x14ac:dyDescent="0.25">
      <c r="A142" s="54" t="str">
        <f>"-"</f>
        <v>-</v>
      </c>
      <c r="B142" s="15" t="s">
        <v>94</v>
      </c>
      <c r="C142" s="65">
        <v>100</v>
      </c>
      <c r="D142" s="54" t="str">
        <f>"100"</f>
        <v>100</v>
      </c>
      <c r="E142" s="54">
        <v>0.5</v>
      </c>
      <c r="F142" s="54">
        <v>0.5</v>
      </c>
      <c r="G142" s="54">
        <v>0.1</v>
      </c>
      <c r="H142" s="54">
        <v>0.1</v>
      </c>
      <c r="I142" s="54">
        <v>10.3</v>
      </c>
      <c r="J142" s="54">
        <v>10.3</v>
      </c>
      <c r="K142" s="54">
        <v>43.24</v>
      </c>
      <c r="L142" s="54">
        <v>43.239999999999995</v>
      </c>
      <c r="M142" s="54">
        <v>0</v>
      </c>
      <c r="N142" s="54">
        <v>0</v>
      </c>
      <c r="O142" s="54">
        <v>0</v>
      </c>
      <c r="P142" s="54">
        <v>0</v>
      </c>
      <c r="Q142" s="54">
        <v>9.9</v>
      </c>
      <c r="R142" s="54">
        <v>0.2</v>
      </c>
      <c r="S142" s="54">
        <v>0.2</v>
      </c>
      <c r="T142" s="54">
        <v>0</v>
      </c>
      <c r="U142" s="54">
        <v>0</v>
      </c>
      <c r="V142" s="54">
        <v>0.5</v>
      </c>
      <c r="W142" s="54">
        <v>0.3</v>
      </c>
      <c r="X142" s="54">
        <v>6</v>
      </c>
      <c r="Y142" s="54">
        <v>120</v>
      </c>
      <c r="Z142" s="54">
        <v>7</v>
      </c>
      <c r="AA142" s="54">
        <v>4</v>
      </c>
      <c r="AB142" s="54">
        <v>7</v>
      </c>
      <c r="AC142" s="54">
        <v>1.4</v>
      </c>
      <c r="AD142" s="54">
        <v>0</v>
      </c>
      <c r="AE142" s="54">
        <v>0</v>
      </c>
      <c r="AF142" s="54">
        <v>0</v>
      </c>
      <c r="AG142" s="54">
        <v>0.1</v>
      </c>
      <c r="AH142" s="54">
        <v>0.01</v>
      </c>
      <c r="AI142" s="54">
        <v>0.01</v>
      </c>
      <c r="AJ142" s="54">
        <v>0.1</v>
      </c>
      <c r="AK142" s="54">
        <v>0.2</v>
      </c>
      <c r="AL142" s="54">
        <v>2</v>
      </c>
      <c r="AM142" s="46">
        <v>0.2</v>
      </c>
      <c r="AN142" s="46">
        <v>8</v>
      </c>
      <c r="AO142" s="46">
        <v>10</v>
      </c>
      <c r="AP142" s="46">
        <v>14</v>
      </c>
      <c r="AQ142" s="46">
        <v>14</v>
      </c>
      <c r="AR142" s="46">
        <v>2</v>
      </c>
      <c r="AS142" s="46">
        <v>8</v>
      </c>
      <c r="AT142" s="46">
        <v>2</v>
      </c>
      <c r="AU142" s="46">
        <v>7</v>
      </c>
      <c r="AV142" s="46">
        <v>13</v>
      </c>
      <c r="AW142" s="46">
        <v>8</v>
      </c>
      <c r="AX142" s="46">
        <v>58</v>
      </c>
      <c r="AY142" s="46">
        <v>5</v>
      </c>
      <c r="AZ142" s="46">
        <v>11</v>
      </c>
      <c r="BA142" s="46">
        <v>32</v>
      </c>
      <c r="BB142" s="46">
        <v>0</v>
      </c>
      <c r="BC142" s="46">
        <v>10</v>
      </c>
      <c r="BD142" s="46">
        <v>12</v>
      </c>
      <c r="BE142" s="46">
        <v>5</v>
      </c>
      <c r="BF142" s="46">
        <v>4</v>
      </c>
      <c r="BG142" s="46">
        <v>0</v>
      </c>
      <c r="BH142" s="46">
        <v>0</v>
      </c>
      <c r="BI142" s="46">
        <v>0</v>
      </c>
      <c r="BJ142" s="46">
        <v>0</v>
      </c>
      <c r="BK142" s="46">
        <v>0</v>
      </c>
      <c r="BL142" s="46">
        <v>0</v>
      </c>
      <c r="BM142" s="46">
        <v>0</v>
      </c>
      <c r="BN142" s="46">
        <v>0</v>
      </c>
      <c r="BO142" s="46">
        <v>0</v>
      </c>
      <c r="BP142" s="46">
        <v>0</v>
      </c>
      <c r="BQ142" s="46">
        <v>0</v>
      </c>
      <c r="BR142" s="46">
        <v>0</v>
      </c>
      <c r="BS142" s="46">
        <v>0</v>
      </c>
      <c r="BT142" s="46">
        <v>0</v>
      </c>
      <c r="BU142" s="46">
        <v>0</v>
      </c>
      <c r="BV142" s="46">
        <v>0</v>
      </c>
      <c r="BW142" s="46">
        <v>0</v>
      </c>
      <c r="BX142" s="46">
        <v>0</v>
      </c>
      <c r="BY142" s="46">
        <v>0</v>
      </c>
      <c r="BZ142" s="46">
        <v>0</v>
      </c>
      <c r="CA142" s="46">
        <v>0</v>
      </c>
      <c r="CB142" s="46">
        <v>0</v>
      </c>
      <c r="CC142" s="46">
        <v>0</v>
      </c>
      <c r="CD142" s="46">
        <v>0</v>
      </c>
      <c r="CE142" s="46">
        <v>88.1</v>
      </c>
      <c r="CF142" s="46">
        <v>0</v>
      </c>
      <c r="CG142" s="46"/>
      <c r="CH142" s="46">
        <v>2</v>
      </c>
      <c r="CI142" s="46">
        <v>2</v>
      </c>
    </row>
    <row r="143" spans="1:87" s="19" customFormat="1" x14ac:dyDescent="0.25">
      <c r="A143" s="49"/>
      <c r="B143" s="18" t="s">
        <v>90</v>
      </c>
      <c r="C143" s="66">
        <v>100</v>
      </c>
      <c r="D143" s="49">
        <v>100</v>
      </c>
      <c r="E143" s="49">
        <v>0.5</v>
      </c>
      <c r="F143" s="49">
        <v>0.5</v>
      </c>
      <c r="G143" s="49">
        <v>0.1</v>
      </c>
      <c r="H143" s="49">
        <v>0.1</v>
      </c>
      <c r="I143" s="49">
        <v>10.3</v>
      </c>
      <c r="J143" s="49">
        <v>10.3</v>
      </c>
      <c r="K143" s="49">
        <v>43.24</v>
      </c>
      <c r="L143" s="49">
        <v>43.24</v>
      </c>
      <c r="M143" s="49">
        <v>0</v>
      </c>
      <c r="N143" s="49">
        <v>0</v>
      </c>
      <c r="O143" s="49">
        <v>0</v>
      </c>
      <c r="P143" s="49">
        <v>0</v>
      </c>
      <c r="Q143" s="49">
        <v>9.9</v>
      </c>
      <c r="R143" s="49">
        <v>0.2</v>
      </c>
      <c r="S143" s="49">
        <v>0.2</v>
      </c>
      <c r="T143" s="49">
        <v>0</v>
      </c>
      <c r="U143" s="49">
        <v>0</v>
      </c>
      <c r="V143" s="49">
        <v>0.5</v>
      </c>
      <c r="W143" s="49">
        <v>0.3</v>
      </c>
      <c r="X143" s="49">
        <v>6</v>
      </c>
      <c r="Y143" s="49">
        <v>120</v>
      </c>
      <c r="Z143" s="49">
        <v>7</v>
      </c>
      <c r="AA143" s="49">
        <v>4</v>
      </c>
      <c r="AB143" s="49">
        <v>7</v>
      </c>
      <c r="AC143" s="49">
        <v>1.4</v>
      </c>
      <c r="AD143" s="49">
        <v>0</v>
      </c>
      <c r="AE143" s="49">
        <v>0</v>
      </c>
      <c r="AF143" s="49">
        <v>0</v>
      </c>
      <c r="AG143" s="49">
        <v>0.1</v>
      </c>
      <c r="AH143" s="49">
        <v>0.01</v>
      </c>
      <c r="AI143" s="49">
        <v>0.01</v>
      </c>
      <c r="AJ143" s="49">
        <v>0.1</v>
      </c>
      <c r="AK143" s="49">
        <v>0.2</v>
      </c>
      <c r="AL143" s="49">
        <v>2</v>
      </c>
      <c r="AM143" s="60">
        <v>0.2</v>
      </c>
      <c r="AN143" s="60">
        <v>8</v>
      </c>
      <c r="AO143" s="60">
        <v>10</v>
      </c>
      <c r="AP143" s="60">
        <v>14</v>
      </c>
      <c r="AQ143" s="60">
        <v>14</v>
      </c>
      <c r="AR143" s="60">
        <v>2</v>
      </c>
      <c r="AS143" s="60">
        <v>8</v>
      </c>
      <c r="AT143" s="60">
        <v>2</v>
      </c>
      <c r="AU143" s="60">
        <v>7</v>
      </c>
      <c r="AV143" s="60">
        <v>13</v>
      </c>
      <c r="AW143" s="60">
        <v>8</v>
      </c>
      <c r="AX143" s="60">
        <v>58</v>
      </c>
      <c r="AY143" s="60">
        <v>5</v>
      </c>
      <c r="AZ143" s="60">
        <v>11</v>
      </c>
      <c r="BA143" s="60">
        <v>32</v>
      </c>
      <c r="BB143" s="60">
        <v>0</v>
      </c>
      <c r="BC143" s="60">
        <v>10</v>
      </c>
      <c r="BD143" s="60">
        <v>12</v>
      </c>
      <c r="BE143" s="60">
        <v>5</v>
      </c>
      <c r="BF143" s="60">
        <v>4</v>
      </c>
      <c r="BG143" s="60">
        <v>0</v>
      </c>
      <c r="BH143" s="60">
        <v>0</v>
      </c>
      <c r="BI143" s="60">
        <v>0</v>
      </c>
      <c r="BJ143" s="60">
        <v>0</v>
      </c>
      <c r="BK143" s="60">
        <v>0</v>
      </c>
      <c r="BL143" s="60">
        <v>0</v>
      </c>
      <c r="BM143" s="60">
        <v>0</v>
      </c>
      <c r="BN143" s="60">
        <v>0</v>
      </c>
      <c r="BO143" s="60">
        <v>0</v>
      </c>
      <c r="BP143" s="60">
        <v>0</v>
      </c>
      <c r="BQ143" s="60">
        <v>0</v>
      </c>
      <c r="BR143" s="60">
        <v>0</v>
      </c>
      <c r="BS143" s="60">
        <v>0</v>
      </c>
      <c r="BT143" s="60">
        <v>0</v>
      </c>
      <c r="BU143" s="60">
        <v>0</v>
      </c>
      <c r="BV143" s="60">
        <v>0</v>
      </c>
      <c r="BW143" s="60">
        <v>0</v>
      </c>
      <c r="BX143" s="60">
        <v>0</v>
      </c>
      <c r="BY143" s="60">
        <v>0</v>
      </c>
      <c r="BZ143" s="60">
        <v>0</v>
      </c>
      <c r="CA143" s="60">
        <v>0</v>
      </c>
      <c r="CB143" s="60">
        <v>0</v>
      </c>
      <c r="CC143" s="60">
        <v>0</v>
      </c>
      <c r="CD143" s="60">
        <v>0</v>
      </c>
      <c r="CE143" s="60">
        <v>88.1</v>
      </c>
      <c r="CF143" s="60">
        <v>0</v>
      </c>
      <c r="CG143" s="60"/>
      <c r="CH143" s="60">
        <v>2</v>
      </c>
      <c r="CI143" s="60">
        <v>2</v>
      </c>
    </row>
    <row r="144" spans="1:87" x14ac:dyDescent="0.25">
      <c r="A144" s="55"/>
      <c r="B144" s="14" t="s">
        <v>91</v>
      </c>
      <c r="C144" s="62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63"/>
      <c r="BR144" s="63"/>
      <c r="BS144" s="63"/>
      <c r="BT144" s="63"/>
      <c r="BU144" s="63"/>
      <c r="BV144" s="63"/>
      <c r="BW144" s="63"/>
      <c r="BX144" s="63"/>
      <c r="BY144" s="63"/>
      <c r="BZ144" s="63"/>
      <c r="CA144" s="63"/>
      <c r="CB144" s="63"/>
      <c r="CC144" s="63"/>
      <c r="CD144" s="63"/>
      <c r="CE144" s="63"/>
      <c r="CF144" s="63"/>
      <c r="CG144" s="63"/>
      <c r="CH144" s="63"/>
      <c r="CI144" s="63"/>
    </row>
    <row r="145" spans="1:87" s="17" customFormat="1" x14ac:dyDescent="0.25">
      <c r="A145" s="41" t="s">
        <v>134</v>
      </c>
      <c r="B145" s="48" t="s">
        <v>138</v>
      </c>
      <c r="C145" s="77">
        <v>50</v>
      </c>
      <c r="D145" s="42" t="str">
        <f>"30"</f>
        <v>30</v>
      </c>
      <c r="E145" s="42">
        <v>0.9</v>
      </c>
      <c r="F145" s="42">
        <v>0.6</v>
      </c>
      <c r="G145" s="42">
        <v>4</v>
      </c>
      <c r="H145" s="42">
        <v>2.4</v>
      </c>
      <c r="I145" s="42">
        <v>4.7</v>
      </c>
      <c r="J145" s="42">
        <v>2.8</v>
      </c>
      <c r="K145" s="42">
        <v>56</v>
      </c>
      <c r="L145" s="42">
        <v>34</v>
      </c>
      <c r="M145" s="42">
        <v>0.22</v>
      </c>
      <c r="N145" s="42">
        <v>0.98</v>
      </c>
      <c r="O145" s="42">
        <v>0.22</v>
      </c>
      <c r="P145" s="42">
        <v>0</v>
      </c>
      <c r="Q145" s="42">
        <v>2.11</v>
      </c>
      <c r="R145" s="42">
        <v>0.02</v>
      </c>
      <c r="S145" s="42">
        <v>0.52</v>
      </c>
      <c r="T145" s="42">
        <v>0</v>
      </c>
      <c r="U145" s="42">
        <v>0</v>
      </c>
      <c r="V145" s="42">
        <v>0.09</v>
      </c>
      <c r="W145" s="42">
        <v>0.33</v>
      </c>
      <c r="X145" s="42">
        <v>32.75</v>
      </c>
      <c r="Y145" s="42">
        <v>108.17</v>
      </c>
      <c r="Z145" s="42">
        <v>9.33</v>
      </c>
      <c r="AA145" s="42">
        <v>4.9400000000000004</v>
      </c>
      <c r="AB145" s="42">
        <v>8.57</v>
      </c>
      <c r="AC145" s="42">
        <v>0.22</v>
      </c>
      <c r="AD145" s="42">
        <v>0</v>
      </c>
      <c r="AE145" s="42">
        <v>28.3</v>
      </c>
      <c r="AF145" s="42">
        <v>5.77</v>
      </c>
      <c r="AG145" s="42">
        <v>0.72</v>
      </c>
      <c r="AH145" s="42">
        <v>0.01</v>
      </c>
      <c r="AI145" s="42">
        <v>0.01</v>
      </c>
      <c r="AJ145" s="42">
        <v>0.19</v>
      </c>
      <c r="AK145" s="42">
        <v>0.34</v>
      </c>
      <c r="AL145" s="42">
        <v>1.95</v>
      </c>
      <c r="AM145" s="42">
        <v>0</v>
      </c>
      <c r="AN145" s="42">
        <v>3.75</v>
      </c>
      <c r="AO145" s="42">
        <v>3.24</v>
      </c>
      <c r="AP145" s="42">
        <v>4.1399999999999997</v>
      </c>
      <c r="AQ145" s="42">
        <v>3.95</v>
      </c>
      <c r="AR145" s="42">
        <v>1.42</v>
      </c>
      <c r="AS145" s="42">
        <v>2.91</v>
      </c>
      <c r="AT145" s="42">
        <v>0.65</v>
      </c>
      <c r="AU145" s="42">
        <v>3.62</v>
      </c>
      <c r="AV145" s="42">
        <v>4.59</v>
      </c>
      <c r="AW145" s="42">
        <v>5.5</v>
      </c>
      <c r="AX145" s="42">
        <v>11.13</v>
      </c>
      <c r="AY145" s="42">
        <v>1.82</v>
      </c>
      <c r="AZ145" s="42">
        <v>3.04</v>
      </c>
      <c r="BA145" s="42">
        <v>17.79</v>
      </c>
      <c r="BB145" s="42">
        <v>0</v>
      </c>
      <c r="BC145" s="42">
        <v>3.82</v>
      </c>
      <c r="BD145" s="42">
        <v>3.82</v>
      </c>
      <c r="BE145" s="42">
        <v>3.23</v>
      </c>
      <c r="BF145" s="42">
        <v>1.29</v>
      </c>
      <c r="BG145" s="42">
        <v>0</v>
      </c>
      <c r="BH145" s="42">
        <v>0</v>
      </c>
      <c r="BI145" s="42">
        <v>0</v>
      </c>
      <c r="BJ145" s="42">
        <v>0</v>
      </c>
      <c r="BK145" s="42">
        <v>0</v>
      </c>
      <c r="BL145" s="42">
        <v>0</v>
      </c>
      <c r="BM145" s="42">
        <v>0</v>
      </c>
      <c r="BN145" s="42">
        <v>0.08</v>
      </c>
      <c r="BO145" s="42">
        <v>0</v>
      </c>
      <c r="BP145" s="42">
        <v>0.06</v>
      </c>
      <c r="BQ145" s="42">
        <v>0</v>
      </c>
      <c r="BR145" s="42">
        <v>0.01</v>
      </c>
      <c r="BS145" s="42">
        <v>0</v>
      </c>
      <c r="BT145" s="42">
        <v>0</v>
      </c>
      <c r="BU145" s="42">
        <v>0</v>
      </c>
      <c r="BV145" s="42">
        <v>0.32</v>
      </c>
      <c r="BW145" s="42">
        <v>0</v>
      </c>
      <c r="BX145" s="42">
        <v>0</v>
      </c>
      <c r="BY145" s="42">
        <v>0.8</v>
      </c>
      <c r="BZ145" s="42">
        <v>0</v>
      </c>
      <c r="CA145" s="42">
        <v>0</v>
      </c>
      <c r="CB145" s="42">
        <v>0</v>
      </c>
      <c r="CC145" s="42">
        <v>0</v>
      </c>
      <c r="CD145" s="42">
        <v>0</v>
      </c>
      <c r="CE145" s="42">
        <v>39.69</v>
      </c>
      <c r="CF145" s="42">
        <v>4.72</v>
      </c>
      <c r="CG145" s="42"/>
      <c r="CH145" s="42">
        <v>1.2</v>
      </c>
      <c r="CI145" s="42">
        <v>0.7</v>
      </c>
    </row>
    <row r="146" spans="1:87" s="17" customFormat="1" ht="31.5" x14ac:dyDescent="0.25">
      <c r="A146" s="42" t="s">
        <v>175</v>
      </c>
      <c r="B146" s="48" t="s">
        <v>178</v>
      </c>
      <c r="C146" s="57" t="s">
        <v>229</v>
      </c>
      <c r="D146" s="37" t="str">
        <f>"150/15"</f>
        <v>150/15</v>
      </c>
      <c r="E146" s="37">
        <v>4.6100000000000003</v>
      </c>
      <c r="F146" s="37">
        <v>4.3099999999999996</v>
      </c>
      <c r="G146" s="37">
        <v>4.8899999999999997</v>
      </c>
      <c r="H146" s="37">
        <v>4.28</v>
      </c>
      <c r="I146" s="37">
        <v>9.1999999999999993</v>
      </c>
      <c r="J146" s="37">
        <v>7.69</v>
      </c>
      <c r="K146" s="37">
        <v>98.28</v>
      </c>
      <c r="L146" s="37">
        <v>85.72454861288999</v>
      </c>
      <c r="M146" s="37">
        <v>1.64</v>
      </c>
      <c r="N146" s="37">
        <v>1.95</v>
      </c>
      <c r="O146" s="37">
        <v>0.38</v>
      </c>
      <c r="P146" s="37">
        <v>0</v>
      </c>
      <c r="Q146" s="37">
        <v>1.04</v>
      </c>
      <c r="R146" s="37">
        <v>6.01</v>
      </c>
      <c r="S146" s="37">
        <v>0.64</v>
      </c>
      <c r="T146" s="37">
        <v>0</v>
      </c>
      <c r="U146" s="37">
        <v>0</v>
      </c>
      <c r="V146" s="37">
        <v>0.03</v>
      </c>
      <c r="W146" s="37">
        <v>0.99</v>
      </c>
      <c r="X146" s="37">
        <v>105.79</v>
      </c>
      <c r="Y146" s="37">
        <v>62.56</v>
      </c>
      <c r="Z146" s="37">
        <v>9.52</v>
      </c>
      <c r="AA146" s="37">
        <v>7.54</v>
      </c>
      <c r="AB146" s="37">
        <v>36.53</v>
      </c>
      <c r="AC146" s="37">
        <v>0.41</v>
      </c>
      <c r="AD146" s="37">
        <v>3.83</v>
      </c>
      <c r="AE146" s="37">
        <v>577.76</v>
      </c>
      <c r="AF146" s="37">
        <v>123.9</v>
      </c>
      <c r="AG146" s="37">
        <v>1.37</v>
      </c>
      <c r="AH146" s="37">
        <v>0.02</v>
      </c>
      <c r="AI146" s="37">
        <v>0.03</v>
      </c>
      <c r="AJ146" s="37">
        <v>0.6</v>
      </c>
      <c r="AK146" s="37">
        <v>0.16</v>
      </c>
      <c r="AL146" s="37">
        <v>0.38</v>
      </c>
      <c r="AM146" s="42">
        <v>0</v>
      </c>
      <c r="AN146" s="42">
        <v>163.27000000000001</v>
      </c>
      <c r="AO146" s="42">
        <v>123.67</v>
      </c>
      <c r="AP146" s="42">
        <v>231.89</v>
      </c>
      <c r="AQ146" s="42">
        <v>391.43</v>
      </c>
      <c r="AR146" s="42">
        <v>70.83</v>
      </c>
      <c r="AS146" s="42">
        <v>126.73</v>
      </c>
      <c r="AT146" s="42">
        <v>33.69</v>
      </c>
      <c r="AU146" s="42">
        <v>126.04</v>
      </c>
      <c r="AV146" s="42">
        <v>170.2</v>
      </c>
      <c r="AW146" s="42">
        <v>164.52</v>
      </c>
      <c r="AX146" s="42">
        <v>281.67</v>
      </c>
      <c r="AY146" s="42">
        <v>108.73</v>
      </c>
      <c r="AZ146" s="42">
        <v>143.66</v>
      </c>
      <c r="BA146" s="42">
        <v>484.22</v>
      </c>
      <c r="BB146" s="42">
        <v>42.5</v>
      </c>
      <c r="BC146" s="42">
        <v>106.69</v>
      </c>
      <c r="BD146" s="42">
        <v>127.47</v>
      </c>
      <c r="BE146" s="42">
        <v>103.08</v>
      </c>
      <c r="BF146" s="42">
        <v>42.19</v>
      </c>
      <c r="BG146" s="42">
        <v>0</v>
      </c>
      <c r="BH146" s="42">
        <v>0</v>
      </c>
      <c r="BI146" s="42">
        <v>0</v>
      </c>
      <c r="BJ146" s="42">
        <v>0</v>
      </c>
      <c r="BK146" s="42">
        <v>0</v>
      </c>
      <c r="BL146" s="42">
        <v>0</v>
      </c>
      <c r="BM146" s="42">
        <v>0</v>
      </c>
      <c r="BN146" s="42">
        <v>0.17</v>
      </c>
      <c r="BO146" s="42">
        <v>0</v>
      </c>
      <c r="BP146" s="42">
        <v>0.11</v>
      </c>
      <c r="BQ146" s="42">
        <v>0.01</v>
      </c>
      <c r="BR146" s="42">
        <v>0.02</v>
      </c>
      <c r="BS146" s="42">
        <v>0</v>
      </c>
      <c r="BT146" s="42">
        <v>0</v>
      </c>
      <c r="BU146" s="42">
        <v>0</v>
      </c>
      <c r="BV146" s="42">
        <v>0.63</v>
      </c>
      <c r="BW146" s="42">
        <v>0</v>
      </c>
      <c r="BX146" s="42">
        <v>0</v>
      </c>
      <c r="BY146" s="42">
        <v>1.77</v>
      </c>
      <c r="BZ146" s="42">
        <v>0</v>
      </c>
      <c r="CA146" s="42">
        <v>0</v>
      </c>
      <c r="CB146" s="42">
        <v>0</v>
      </c>
      <c r="CC146" s="42">
        <v>0</v>
      </c>
      <c r="CD146" s="42">
        <v>0</v>
      </c>
      <c r="CE146" s="42">
        <v>170.64</v>
      </c>
      <c r="CF146" s="42">
        <v>100.12</v>
      </c>
      <c r="CG146" s="42"/>
      <c r="CH146" s="42">
        <v>0.5</v>
      </c>
      <c r="CI146" s="42">
        <v>0.4</v>
      </c>
    </row>
    <row r="147" spans="1:87" s="17" customFormat="1" x14ac:dyDescent="0.25">
      <c r="A147" s="42" t="s">
        <v>176</v>
      </c>
      <c r="B147" s="48" t="s">
        <v>179</v>
      </c>
      <c r="C147" s="64">
        <v>70</v>
      </c>
      <c r="D147" s="37" t="str">
        <f>"50"</f>
        <v>50</v>
      </c>
      <c r="E147" s="37">
        <v>10.63</v>
      </c>
      <c r="F147" s="37">
        <v>7.59</v>
      </c>
      <c r="G147" s="37">
        <v>9.26</v>
      </c>
      <c r="H147" s="37">
        <v>6.61</v>
      </c>
      <c r="I147" s="37">
        <v>6.87</v>
      </c>
      <c r="J147" s="37">
        <v>4.91</v>
      </c>
      <c r="K147" s="37">
        <v>152.36000000000001</v>
      </c>
      <c r="L147" s="37">
        <v>108.831</v>
      </c>
      <c r="M147" s="37">
        <v>1.9</v>
      </c>
      <c r="N147" s="37">
        <v>0.08</v>
      </c>
      <c r="O147" s="37">
        <v>1.9</v>
      </c>
      <c r="P147" s="37">
        <v>0</v>
      </c>
      <c r="Q147" s="37">
        <v>1.1499999999999999</v>
      </c>
      <c r="R147" s="37">
        <v>3.27</v>
      </c>
      <c r="S147" s="37">
        <v>0.49</v>
      </c>
      <c r="T147" s="37">
        <v>0</v>
      </c>
      <c r="U147" s="37">
        <v>0</v>
      </c>
      <c r="V147" s="37">
        <v>7.0000000000000007E-2</v>
      </c>
      <c r="W147" s="37">
        <v>1.52</v>
      </c>
      <c r="X147" s="37">
        <v>0</v>
      </c>
      <c r="Y147" s="37">
        <v>153.43</v>
      </c>
      <c r="Z147" s="37">
        <v>20.62</v>
      </c>
      <c r="AA147" s="37">
        <v>15.51</v>
      </c>
      <c r="AB147" s="37">
        <v>82.44</v>
      </c>
      <c r="AC147" s="37">
        <v>0.74</v>
      </c>
      <c r="AD147" s="37">
        <v>25.33</v>
      </c>
      <c r="AE147" s="37">
        <v>624.91999999999996</v>
      </c>
      <c r="AF147" s="37">
        <v>152.30000000000001</v>
      </c>
      <c r="AG147" s="37">
        <v>0.19</v>
      </c>
      <c r="AH147" s="37">
        <v>0.03</v>
      </c>
      <c r="AI147" s="37">
        <v>0.08</v>
      </c>
      <c r="AJ147" s="37">
        <v>1.48</v>
      </c>
      <c r="AK147" s="37">
        <v>0.51</v>
      </c>
      <c r="AL147" s="37">
        <v>0.21</v>
      </c>
      <c r="AM147" s="42">
        <v>0</v>
      </c>
      <c r="AN147" s="42">
        <v>32.53</v>
      </c>
      <c r="AO147" s="42">
        <v>25.39</v>
      </c>
      <c r="AP147" s="42">
        <v>44.93</v>
      </c>
      <c r="AQ147" s="42">
        <v>37.28</v>
      </c>
      <c r="AR147" s="42">
        <v>16.940000000000001</v>
      </c>
      <c r="AS147" s="42">
        <v>25.86</v>
      </c>
      <c r="AT147" s="42">
        <v>8.98</v>
      </c>
      <c r="AU147" s="42">
        <v>27.28</v>
      </c>
      <c r="AV147" s="42">
        <v>30.34</v>
      </c>
      <c r="AW147" s="42">
        <v>32.700000000000003</v>
      </c>
      <c r="AX147" s="42">
        <v>55.42</v>
      </c>
      <c r="AY147" s="42">
        <v>14.35</v>
      </c>
      <c r="AZ147" s="42">
        <v>17.89</v>
      </c>
      <c r="BA147" s="42">
        <v>83.31</v>
      </c>
      <c r="BB147" s="42">
        <v>0.53</v>
      </c>
      <c r="BC147" s="42">
        <v>17.61</v>
      </c>
      <c r="BD147" s="42">
        <v>38.11</v>
      </c>
      <c r="BE147" s="42">
        <v>19.86</v>
      </c>
      <c r="BF147" s="42">
        <v>11.99</v>
      </c>
      <c r="BG147" s="42">
        <v>0.11</v>
      </c>
      <c r="BH147" s="42">
        <v>0.02</v>
      </c>
      <c r="BI147" s="42">
        <v>0.02</v>
      </c>
      <c r="BJ147" s="42">
        <v>0.05</v>
      </c>
      <c r="BK147" s="42">
        <v>7.0000000000000007E-2</v>
      </c>
      <c r="BL147" s="42">
        <v>0.22</v>
      </c>
      <c r="BM147" s="42">
        <v>0</v>
      </c>
      <c r="BN147" s="42">
        <v>0.7</v>
      </c>
      <c r="BO147" s="42">
        <v>0</v>
      </c>
      <c r="BP147" s="42">
        <v>0.21</v>
      </c>
      <c r="BQ147" s="42">
        <v>0</v>
      </c>
      <c r="BR147" s="42">
        <v>0</v>
      </c>
      <c r="BS147" s="42">
        <v>0</v>
      </c>
      <c r="BT147" s="42">
        <v>0</v>
      </c>
      <c r="BU147" s="42">
        <v>0.08</v>
      </c>
      <c r="BV147" s="42">
        <v>0.65</v>
      </c>
      <c r="BW147" s="42">
        <v>0</v>
      </c>
      <c r="BX147" s="42">
        <v>0</v>
      </c>
      <c r="BY147" s="42">
        <v>0.03</v>
      </c>
      <c r="BZ147" s="42">
        <v>0</v>
      </c>
      <c r="CA147" s="42">
        <v>0</v>
      </c>
      <c r="CB147" s="42">
        <v>0</v>
      </c>
      <c r="CC147" s="42">
        <v>0</v>
      </c>
      <c r="CD147" s="42">
        <v>0</v>
      </c>
      <c r="CE147" s="42">
        <v>44.45</v>
      </c>
      <c r="CF147" s="42">
        <v>129.47999999999999</v>
      </c>
      <c r="CG147" s="42"/>
      <c r="CH147" s="42">
        <v>0.3</v>
      </c>
      <c r="CI147" s="42">
        <v>0.2</v>
      </c>
    </row>
    <row r="148" spans="1:87" s="17" customFormat="1" x14ac:dyDescent="0.25">
      <c r="A148" s="42" t="s">
        <v>162</v>
      </c>
      <c r="B148" s="48" t="s">
        <v>158</v>
      </c>
      <c r="C148" s="77">
        <v>150</v>
      </c>
      <c r="D148" s="42" t="str">
        <f>"130"</f>
        <v>130</v>
      </c>
      <c r="E148" s="42">
        <v>2.6</v>
      </c>
      <c r="F148" s="42">
        <v>2.23</v>
      </c>
      <c r="G148" s="42">
        <v>10.199999999999999</v>
      </c>
      <c r="H148" s="42">
        <v>5.66</v>
      </c>
      <c r="I148" s="42">
        <v>16.25</v>
      </c>
      <c r="J148" s="42">
        <v>14.05</v>
      </c>
      <c r="K148" s="42">
        <v>163</v>
      </c>
      <c r="L148" s="42">
        <v>112.97747030144897</v>
      </c>
      <c r="M148" s="42">
        <v>2.0499999999999998</v>
      </c>
      <c r="N148" s="42">
        <v>3.44</v>
      </c>
      <c r="O148" s="42">
        <v>2.0499999999999998</v>
      </c>
      <c r="P148" s="42">
        <v>0</v>
      </c>
      <c r="Q148" s="42">
        <v>5.33</v>
      </c>
      <c r="R148" s="42">
        <v>7.98</v>
      </c>
      <c r="S148" s="42">
        <v>2.13</v>
      </c>
      <c r="T148" s="42">
        <v>0</v>
      </c>
      <c r="U148" s="42">
        <v>0</v>
      </c>
      <c r="V148" s="42">
        <v>0.35</v>
      </c>
      <c r="W148" s="42">
        <v>1.81</v>
      </c>
      <c r="X148" s="42">
        <v>281.35000000000002</v>
      </c>
      <c r="Y148" s="42">
        <v>401</v>
      </c>
      <c r="Z148" s="42">
        <v>26.04</v>
      </c>
      <c r="AA148" s="42">
        <v>19.3</v>
      </c>
      <c r="AB148" s="42">
        <v>45.97</v>
      </c>
      <c r="AC148" s="42">
        <v>0.8</v>
      </c>
      <c r="AD148" s="42">
        <v>5.32</v>
      </c>
      <c r="AE148" s="42">
        <v>264.86</v>
      </c>
      <c r="AF148" s="42">
        <v>82.96</v>
      </c>
      <c r="AG148" s="42">
        <v>2.4900000000000002</v>
      </c>
      <c r="AH148" s="42">
        <v>0.06</v>
      </c>
      <c r="AI148" s="42">
        <v>0.05</v>
      </c>
      <c r="AJ148" s="42">
        <v>0.79</v>
      </c>
      <c r="AK148" s="42">
        <v>1.45</v>
      </c>
      <c r="AL148" s="42">
        <v>6.84</v>
      </c>
      <c r="AM148" s="42">
        <v>0</v>
      </c>
      <c r="AN148" s="42">
        <v>39.99</v>
      </c>
      <c r="AO148" s="42">
        <v>43.54</v>
      </c>
      <c r="AP148" s="42">
        <v>59.65</v>
      </c>
      <c r="AQ148" s="42">
        <v>53.74</v>
      </c>
      <c r="AR148" s="42">
        <v>14.86</v>
      </c>
      <c r="AS148" s="42">
        <v>40</v>
      </c>
      <c r="AT148" s="42">
        <v>15.08</v>
      </c>
      <c r="AU148" s="42">
        <v>47.06</v>
      </c>
      <c r="AV148" s="42">
        <v>57.48</v>
      </c>
      <c r="AW148" s="42">
        <v>110.83</v>
      </c>
      <c r="AX148" s="42">
        <v>98.67</v>
      </c>
      <c r="AY148" s="42">
        <v>19.829999999999998</v>
      </c>
      <c r="AZ148" s="42">
        <v>41.37</v>
      </c>
      <c r="BA148" s="42">
        <v>250.93</v>
      </c>
      <c r="BB148" s="42">
        <v>0</v>
      </c>
      <c r="BC148" s="42">
        <v>50.62</v>
      </c>
      <c r="BD148" s="42">
        <v>41.7</v>
      </c>
      <c r="BE148" s="42">
        <v>35.58</v>
      </c>
      <c r="BF148" s="42">
        <v>16.329999999999998</v>
      </c>
      <c r="BG148" s="42">
        <v>7.0000000000000007E-2</v>
      </c>
      <c r="BH148" s="42">
        <v>0.02</v>
      </c>
      <c r="BI148" s="42">
        <v>0.01</v>
      </c>
      <c r="BJ148" s="42">
        <v>0.04</v>
      </c>
      <c r="BK148" s="42">
        <v>0.05</v>
      </c>
      <c r="BL148" s="42">
        <v>0.15</v>
      </c>
      <c r="BM148" s="42">
        <v>0</v>
      </c>
      <c r="BN148" s="42">
        <v>0.79</v>
      </c>
      <c r="BO148" s="42">
        <v>0</v>
      </c>
      <c r="BP148" s="42">
        <v>0.34</v>
      </c>
      <c r="BQ148" s="42">
        <v>0.01</v>
      </c>
      <c r="BR148" s="42">
        <v>0.03</v>
      </c>
      <c r="BS148" s="42">
        <v>0</v>
      </c>
      <c r="BT148" s="42">
        <v>0</v>
      </c>
      <c r="BU148" s="42">
        <v>0.06</v>
      </c>
      <c r="BV148" s="42">
        <v>1.6</v>
      </c>
      <c r="BW148" s="42">
        <v>0</v>
      </c>
      <c r="BX148" s="42">
        <v>0</v>
      </c>
      <c r="BY148" s="42">
        <v>3.14</v>
      </c>
      <c r="BZ148" s="42">
        <v>0</v>
      </c>
      <c r="CA148" s="42">
        <v>0</v>
      </c>
      <c r="CB148" s="42">
        <v>0</v>
      </c>
      <c r="CC148" s="42">
        <v>0</v>
      </c>
      <c r="CD148" s="42">
        <v>0</v>
      </c>
      <c r="CE148" s="42">
        <v>114.45</v>
      </c>
      <c r="CF148" s="42">
        <v>49.46</v>
      </c>
      <c r="CG148" s="42"/>
      <c r="CH148" s="42">
        <v>7.9</v>
      </c>
      <c r="CI148" s="42">
        <v>6.8</v>
      </c>
    </row>
    <row r="149" spans="1:87" s="17" customFormat="1" x14ac:dyDescent="0.25">
      <c r="A149" s="42" t="s">
        <v>177</v>
      </c>
      <c r="B149" s="48" t="s">
        <v>180</v>
      </c>
      <c r="C149" s="64">
        <v>180</v>
      </c>
      <c r="D149" s="37" t="str">
        <f>"150"</f>
        <v>150</v>
      </c>
      <c r="E149" s="37">
        <v>0.14000000000000001</v>
      </c>
      <c r="F149" s="37">
        <v>0.11</v>
      </c>
      <c r="G149" s="37">
        <v>0.13</v>
      </c>
      <c r="H149" s="37">
        <v>0.11</v>
      </c>
      <c r="I149" s="37">
        <v>16.059999999999999</v>
      </c>
      <c r="J149" s="37">
        <v>13.38</v>
      </c>
      <c r="K149" s="37">
        <v>62.593000000000004</v>
      </c>
      <c r="L149" s="37">
        <v>52.161134999999994</v>
      </c>
      <c r="M149" s="37">
        <v>0.03</v>
      </c>
      <c r="N149" s="37">
        <v>0</v>
      </c>
      <c r="O149" s="37">
        <v>0.03</v>
      </c>
      <c r="P149" s="37">
        <v>0</v>
      </c>
      <c r="Q149" s="37">
        <v>12.67</v>
      </c>
      <c r="R149" s="37">
        <v>0.22</v>
      </c>
      <c r="S149" s="37">
        <v>0.49</v>
      </c>
      <c r="T149" s="37">
        <v>0</v>
      </c>
      <c r="U149" s="37">
        <v>0</v>
      </c>
      <c r="V149" s="37">
        <v>0.24</v>
      </c>
      <c r="W149" s="37">
        <v>0.16</v>
      </c>
      <c r="X149" s="37">
        <v>0.11</v>
      </c>
      <c r="Y149" s="37">
        <v>73.69</v>
      </c>
      <c r="Z149" s="37">
        <v>4.5199999999999996</v>
      </c>
      <c r="AA149" s="37">
        <v>2.35</v>
      </c>
      <c r="AB149" s="37">
        <v>2.87</v>
      </c>
      <c r="AC149" s="37">
        <v>0.6</v>
      </c>
      <c r="AD149" s="37">
        <v>0</v>
      </c>
      <c r="AE149" s="37">
        <v>7.2</v>
      </c>
      <c r="AF149" s="37">
        <v>1.5</v>
      </c>
      <c r="AG149" s="37">
        <v>0.06</v>
      </c>
      <c r="AH149" s="37">
        <v>0.01</v>
      </c>
      <c r="AI149" s="37">
        <v>0</v>
      </c>
      <c r="AJ149" s="37">
        <v>7.0000000000000007E-2</v>
      </c>
      <c r="AK149" s="37">
        <v>0.12</v>
      </c>
      <c r="AL149" s="37">
        <v>1.2</v>
      </c>
      <c r="AM149" s="42">
        <v>0</v>
      </c>
      <c r="AN149" s="42">
        <v>3.38</v>
      </c>
      <c r="AO149" s="42">
        <v>3.67</v>
      </c>
      <c r="AP149" s="42">
        <v>5.36</v>
      </c>
      <c r="AQ149" s="42">
        <v>5.08</v>
      </c>
      <c r="AR149" s="42">
        <v>0.85</v>
      </c>
      <c r="AS149" s="42">
        <v>3.1</v>
      </c>
      <c r="AT149" s="42">
        <v>0.85</v>
      </c>
      <c r="AU149" s="42">
        <v>2.54</v>
      </c>
      <c r="AV149" s="42">
        <v>4.79</v>
      </c>
      <c r="AW149" s="42">
        <v>2.82</v>
      </c>
      <c r="AX149" s="42">
        <v>22</v>
      </c>
      <c r="AY149" s="42">
        <v>1.97</v>
      </c>
      <c r="AZ149" s="42">
        <v>3.95</v>
      </c>
      <c r="BA149" s="42">
        <v>11.84</v>
      </c>
      <c r="BB149" s="42">
        <v>0</v>
      </c>
      <c r="BC149" s="42">
        <v>3.67</v>
      </c>
      <c r="BD149" s="42">
        <v>4.51</v>
      </c>
      <c r="BE149" s="42">
        <v>1.69</v>
      </c>
      <c r="BF149" s="42">
        <v>1.41</v>
      </c>
      <c r="BG149" s="42">
        <v>0</v>
      </c>
      <c r="BH149" s="42">
        <v>0</v>
      </c>
      <c r="BI149" s="42">
        <v>0</v>
      </c>
      <c r="BJ149" s="42">
        <v>0</v>
      </c>
      <c r="BK149" s="42">
        <v>0</v>
      </c>
      <c r="BL149" s="42">
        <v>0</v>
      </c>
      <c r="BM149" s="42">
        <v>0</v>
      </c>
      <c r="BN149" s="42">
        <v>0</v>
      </c>
      <c r="BO149" s="42">
        <v>0</v>
      </c>
      <c r="BP149" s="42">
        <v>0</v>
      </c>
      <c r="BQ149" s="42">
        <v>0</v>
      </c>
      <c r="BR149" s="42">
        <v>0</v>
      </c>
      <c r="BS149" s="42">
        <v>0</v>
      </c>
      <c r="BT149" s="42">
        <v>0</v>
      </c>
      <c r="BU149" s="42">
        <v>0</v>
      </c>
      <c r="BV149" s="42">
        <v>0</v>
      </c>
      <c r="BW149" s="42">
        <v>0</v>
      </c>
      <c r="BX149" s="42">
        <v>0</v>
      </c>
      <c r="BY149" s="42">
        <v>0</v>
      </c>
      <c r="BZ149" s="42">
        <v>0</v>
      </c>
      <c r="CA149" s="42">
        <v>0</v>
      </c>
      <c r="CB149" s="42">
        <v>0</v>
      </c>
      <c r="CC149" s="42">
        <v>0</v>
      </c>
      <c r="CD149" s="42">
        <v>0</v>
      </c>
      <c r="CE149" s="42">
        <v>154.91</v>
      </c>
      <c r="CF149" s="42">
        <v>1.2</v>
      </c>
      <c r="CG149" s="42"/>
      <c r="CH149" s="42">
        <v>1.4</v>
      </c>
      <c r="CI149" s="42">
        <v>1.2</v>
      </c>
    </row>
    <row r="150" spans="1:87" s="13" customFormat="1" x14ac:dyDescent="0.25">
      <c r="A150" s="54" t="s">
        <v>120</v>
      </c>
      <c r="B150" s="47" t="s">
        <v>92</v>
      </c>
      <c r="C150" s="65">
        <v>50</v>
      </c>
      <c r="D150" s="54" t="str">
        <f>"35"</f>
        <v>35</v>
      </c>
      <c r="E150" s="54">
        <v>3.3</v>
      </c>
      <c r="F150" s="54">
        <v>2.31</v>
      </c>
      <c r="G150" s="54">
        <v>0.6</v>
      </c>
      <c r="H150" s="54">
        <v>0.42</v>
      </c>
      <c r="I150" s="54">
        <v>20.85</v>
      </c>
      <c r="J150" s="54">
        <v>14.6</v>
      </c>
      <c r="K150" s="54">
        <v>96.69</v>
      </c>
      <c r="L150" s="54">
        <v>67.682999999999993</v>
      </c>
      <c r="M150" s="54">
        <v>7.0000000000000007E-2</v>
      </c>
      <c r="N150" s="54">
        <v>0</v>
      </c>
      <c r="O150" s="54">
        <v>0</v>
      </c>
      <c r="P150" s="54">
        <v>0</v>
      </c>
      <c r="Q150" s="54">
        <v>0.42</v>
      </c>
      <c r="R150" s="54">
        <v>11.27</v>
      </c>
      <c r="S150" s="54">
        <v>2.91</v>
      </c>
      <c r="T150" s="54">
        <v>0</v>
      </c>
      <c r="U150" s="54">
        <v>0</v>
      </c>
      <c r="V150" s="54">
        <v>0.35</v>
      </c>
      <c r="W150" s="54">
        <v>0.88</v>
      </c>
      <c r="X150" s="54">
        <v>213.5</v>
      </c>
      <c r="Y150" s="54">
        <v>85.75</v>
      </c>
      <c r="Z150" s="54">
        <v>12.25</v>
      </c>
      <c r="AA150" s="54">
        <v>16.45</v>
      </c>
      <c r="AB150" s="54">
        <v>55.3</v>
      </c>
      <c r="AC150" s="54">
        <v>1.37</v>
      </c>
      <c r="AD150" s="54">
        <v>0</v>
      </c>
      <c r="AE150" s="54">
        <v>1.75</v>
      </c>
      <c r="AF150" s="54">
        <v>0.35</v>
      </c>
      <c r="AG150" s="54">
        <v>0.49</v>
      </c>
      <c r="AH150" s="54">
        <v>0.06</v>
      </c>
      <c r="AI150" s="54">
        <v>0.03</v>
      </c>
      <c r="AJ150" s="54">
        <v>0.25</v>
      </c>
      <c r="AK150" s="54">
        <v>0.7</v>
      </c>
      <c r="AL150" s="54">
        <v>0</v>
      </c>
      <c r="AM150" s="46">
        <v>0</v>
      </c>
      <c r="AN150" s="46">
        <v>112.7</v>
      </c>
      <c r="AO150" s="46">
        <v>86.8</v>
      </c>
      <c r="AP150" s="46">
        <v>149.44999999999999</v>
      </c>
      <c r="AQ150" s="46">
        <v>78.05</v>
      </c>
      <c r="AR150" s="46">
        <v>32.549999999999997</v>
      </c>
      <c r="AS150" s="46">
        <v>69.3</v>
      </c>
      <c r="AT150" s="46">
        <v>28</v>
      </c>
      <c r="AU150" s="46">
        <v>129.85</v>
      </c>
      <c r="AV150" s="46">
        <v>103.95</v>
      </c>
      <c r="AW150" s="46">
        <v>101.85</v>
      </c>
      <c r="AX150" s="46">
        <v>162.4</v>
      </c>
      <c r="AY150" s="46">
        <v>43.4</v>
      </c>
      <c r="AZ150" s="46">
        <v>108.5</v>
      </c>
      <c r="BA150" s="46">
        <v>545.65</v>
      </c>
      <c r="BB150" s="46">
        <v>0</v>
      </c>
      <c r="BC150" s="46">
        <v>184.1</v>
      </c>
      <c r="BD150" s="46">
        <v>101.85</v>
      </c>
      <c r="BE150" s="46">
        <v>63</v>
      </c>
      <c r="BF150" s="46">
        <v>45.5</v>
      </c>
      <c r="BG150" s="46">
        <v>0</v>
      </c>
      <c r="BH150" s="46">
        <v>0</v>
      </c>
      <c r="BI150" s="46">
        <v>0</v>
      </c>
      <c r="BJ150" s="46">
        <v>0</v>
      </c>
      <c r="BK150" s="46">
        <v>0</v>
      </c>
      <c r="BL150" s="46">
        <v>0</v>
      </c>
      <c r="BM150" s="46">
        <v>0</v>
      </c>
      <c r="BN150" s="46">
        <v>0.05</v>
      </c>
      <c r="BO150" s="46">
        <v>0</v>
      </c>
      <c r="BP150" s="46">
        <v>0</v>
      </c>
      <c r="BQ150" s="46">
        <v>0.01</v>
      </c>
      <c r="BR150" s="46">
        <v>0</v>
      </c>
      <c r="BS150" s="46">
        <v>0</v>
      </c>
      <c r="BT150" s="46">
        <v>0</v>
      </c>
      <c r="BU150" s="46">
        <v>0</v>
      </c>
      <c r="BV150" s="46">
        <v>0.04</v>
      </c>
      <c r="BW150" s="46">
        <v>0</v>
      </c>
      <c r="BX150" s="46">
        <v>0</v>
      </c>
      <c r="BY150" s="46">
        <v>0.17</v>
      </c>
      <c r="BZ150" s="46">
        <v>0.03</v>
      </c>
      <c r="CA150" s="46">
        <v>0</v>
      </c>
      <c r="CB150" s="46">
        <v>0</v>
      </c>
      <c r="CC150" s="46">
        <v>0</v>
      </c>
      <c r="CD150" s="46">
        <v>0</v>
      </c>
      <c r="CE150" s="46">
        <v>16.45</v>
      </c>
      <c r="CF150" s="46">
        <v>0.28999999999999998</v>
      </c>
      <c r="CG150" s="46"/>
      <c r="CH150" s="46">
        <v>0</v>
      </c>
      <c r="CI150" s="46">
        <v>0</v>
      </c>
    </row>
    <row r="151" spans="1:87" s="19" customFormat="1" x14ac:dyDescent="0.25">
      <c r="A151" s="49"/>
      <c r="B151" s="18" t="s">
        <v>93</v>
      </c>
      <c r="C151" s="66">
        <v>695</v>
      </c>
      <c r="D151" s="49">
        <v>560</v>
      </c>
      <c r="E151" s="49">
        <f t="shared" ref="E151" si="50">SUM(E145:E150)</f>
        <v>22.180000000000003</v>
      </c>
      <c r="F151" s="49">
        <f>SUM(F145:F150)</f>
        <v>17.149999999999999</v>
      </c>
      <c r="G151" s="49">
        <f t="shared" ref="G151:BR151" si="51">SUM(G145:G150)</f>
        <v>29.08</v>
      </c>
      <c r="H151" s="49">
        <f t="shared" si="51"/>
        <v>19.48</v>
      </c>
      <c r="I151" s="49">
        <f t="shared" si="51"/>
        <v>73.930000000000007</v>
      </c>
      <c r="J151" s="49">
        <f t="shared" si="51"/>
        <v>57.430000000000007</v>
      </c>
      <c r="K151" s="49">
        <f t="shared" si="51"/>
        <v>628.923</v>
      </c>
      <c r="L151" s="49">
        <f t="shared" si="51"/>
        <v>461.37715391433898</v>
      </c>
      <c r="M151" s="49">
        <f t="shared" si="51"/>
        <v>5.91</v>
      </c>
      <c r="N151" s="49">
        <f t="shared" si="51"/>
        <v>6.4499999999999993</v>
      </c>
      <c r="O151" s="49">
        <f t="shared" si="51"/>
        <v>4.58</v>
      </c>
      <c r="P151" s="49">
        <f t="shared" si="51"/>
        <v>0</v>
      </c>
      <c r="Q151" s="49">
        <f t="shared" si="51"/>
        <v>22.72</v>
      </c>
      <c r="R151" s="49">
        <f t="shared" si="51"/>
        <v>28.77</v>
      </c>
      <c r="S151" s="49">
        <f t="shared" si="51"/>
        <v>7.1800000000000006</v>
      </c>
      <c r="T151" s="49">
        <f t="shared" si="51"/>
        <v>0</v>
      </c>
      <c r="U151" s="49">
        <f t="shared" si="51"/>
        <v>0</v>
      </c>
      <c r="V151" s="49">
        <f t="shared" si="51"/>
        <v>1.1299999999999999</v>
      </c>
      <c r="W151" s="49">
        <f t="shared" si="51"/>
        <v>5.69</v>
      </c>
      <c r="X151" s="49">
        <f t="shared" si="51"/>
        <v>633.5</v>
      </c>
      <c r="Y151" s="49">
        <f t="shared" si="51"/>
        <v>884.60000000000014</v>
      </c>
      <c r="Z151" s="49">
        <f t="shared" si="51"/>
        <v>82.279999999999987</v>
      </c>
      <c r="AA151" s="49">
        <f t="shared" si="51"/>
        <v>66.09</v>
      </c>
      <c r="AB151" s="49">
        <f t="shared" si="51"/>
        <v>231.68</v>
      </c>
      <c r="AC151" s="49">
        <f t="shared" si="51"/>
        <v>4.1400000000000006</v>
      </c>
      <c r="AD151" s="49">
        <f t="shared" si="51"/>
        <v>34.479999999999997</v>
      </c>
      <c r="AE151" s="49">
        <f t="shared" si="51"/>
        <v>1504.7900000000002</v>
      </c>
      <c r="AF151" s="49">
        <f t="shared" si="51"/>
        <v>366.78000000000003</v>
      </c>
      <c r="AG151" s="49">
        <f t="shared" si="51"/>
        <v>5.3199999999999994</v>
      </c>
      <c r="AH151" s="49">
        <f t="shared" si="51"/>
        <v>0.19</v>
      </c>
      <c r="AI151" s="49">
        <f t="shared" si="51"/>
        <v>0.19999999999999998</v>
      </c>
      <c r="AJ151" s="49">
        <f t="shared" si="51"/>
        <v>3.38</v>
      </c>
      <c r="AK151" s="49">
        <f t="shared" si="51"/>
        <v>3.2800000000000002</v>
      </c>
      <c r="AL151" s="49">
        <f t="shared" si="51"/>
        <v>10.579999999999998</v>
      </c>
      <c r="AM151" s="49">
        <f t="shared" si="51"/>
        <v>0</v>
      </c>
      <c r="AN151" s="49">
        <f t="shared" si="51"/>
        <v>355.62</v>
      </c>
      <c r="AO151" s="49">
        <f t="shared" si="51"/>
        <v>286.31</v>
      </c>
      <c r="AP151" s="49">
        <f t="shared" si="51"/>
        <v>495.41999999999996</v>
      </c>
      <c r="AQ151" s="49">
        <f t="shared" si="51"/>
        <v>569.53</v>
      </c>
      <c r="AR151" s="49">
        <f t="shared" si="51"/>
        <v>137.44999999999999</v>
      </c>
      <c r="AS151" s="49">
        <f t="shared" si="51"/>
        <v>267.89999999999998</v>
      </c>
      <c r="AT151" s="49">
        <f t="shared" si="51"/>
        <v>87.25</v>
      </c>
      <c r="AU151" s="49">
        <f t="shared" si="51"/>
        <v>336.39</v>
      </c>
      <c r="AV151" s="49">
        <f t="shared" si="51"/>
        <v>371.35</v>
      </c>
      <c r="AW151" s="49">
        <f t="shared" si="51"/>
        <v>418.22</v>
      </c>
      <c r="AX151" s="49">
        <f t="shared" si="51"/>
        <v>631.29000000000008</v>
      </c>
      <c r="AY151" s="49">
        <f t="shared" si="51"/>
        <v>190.1</v>
      </c>
      <c r="AZ151" s="49">
        <f t="shared" si="51"/>
        <v>318.40999999999997</v>
      </c>
      <c r="BA151" s="49">
        <f t="shared" si="51"/>
        <v>1393.74</v>
      </c>
      <c r="BB151" s="49">
        <f t="shared" si="51"/>
        <v>43.03</v>
      </c>
      <c r="BC151" s="49">
        <f t="shared" si="51"/>
        <v>366.51</v>
      </c>
      <c r="BD151" s="49">
        <f t="shared" si="51"/>
        <v>317.45999999999992</v>
      </c>
      <c r="BE151" s="49">
        <f t="shared" si="51"/>
        <v>226.44</v>
      </c>
      <c r="BF151" s="49">
        <f t="shared" si="51"/>
        <v>118.71</v>
      </c>
      <c r="BG151" s="49">
        <f t="shared" si="51"/>
        <v>0.18</v>
      </c>
      <c r="BH151" s="49">
        <f t="shared" si="51"/>
        <v>0.04</v>
      </c>
      <c r="BI151" s="49">
        <f t="shared" si="51"/>
        <v>0.03</v>
      </c>
      <c r="BJ151" s="49">
        <f t="shared" si="51"/>
        <v>0.09</v>
      </c>
      <c r="BK151" s="49">
        <f t="shared" si="51"/>
        <v>0.12000000000000001</v>
      </c>
      <c r="BL151" s="49">
        <f t="shared" si="51"/>
        <v>0.37</v>
      </c>
      <c r="BM151" s="49">
        <f t="shared" si="51"/>
        <v>0</v>
      </c>
      <c r="BN151" s="49">
        <f t="shared" si="51"/>
        <v>1.79</v>
      </c>
      <c r="BO151" s="49">
        <f t="shared" si="51"/>
        <v>0</v>
      </c>
      <c r="BP151" s="49">
        <f t="shared" si="51"/>
        <v>0.72</v>
      </c>
      <c r="BQ151" s="49">
        <f t="shared" si="51"/>
        <v>0.03</v>
      </c>
      <c r="BR151" s="49">
        <f t="shared" si="51"/>
        <v>0.06</v>
      </c>
      <c r="BS151" s="49">
        <f t="shared" ref="BS151:CI151" si="52">SUM(BS145:BS150)</f>
        <v>0</v>
      </c>
      <c r="BT151" s="49">
        <f t="shared" si="52"/>
        <v>0</v>
      </c>
      <c r="BU151" s="49">
        <f t="shared" si="52"/>
        <v>0.14000000000000001</v>
      </c>
      <c r="BV151" s="49">
        <f t="shared" si="52"/>
        <v>3.24</v>
      </c>
      <c r="BW151" s="49">
        <f t="shared" si="52"/>
        <v>0</v>
      </c>
      <c r="BX151" s="49">
        <f t="shared" si="52"/>
        <v>0</v>
      </c>
      <c r="BY151" s="49">
        <f t="shared" si="52"/>
        <v>5.91</v>
      </c>
      <c r="BZ151" s="49">
        <f t="shared" si="52"/>
        <v>0.03</v>
      </c>
      <c r="CA151" s="49">
        <f t="shared" si="52"/>
        <v>0</v>
      </c>
      <c r="CB151" s="49">
        <f t="shared" si="52"/>
        <v>0</v>
      </c>
      <c r="CC151" s="49">
        <f t="shared" si="52"/>
        <v>0</v>
      </c>
      <c r="CD151" s="49">
        <f t="shared" si="52"/>
        <v>0</v>
      </c>
      <c r="CE151" s="49">
        <f t="shared" si="52"/>
        <v>540.59</v>
      </c>
      <c r="CF151" s="49">
        <f t="shared" si="52"/>
        <v>285.27</v>
      </c>
      <c r="CG151" s="49">
        <f t="shared" si="52"/>
        <v>0</v>
      </c>
      <c r="CH151" s="49">
        <f t="shared" si="52"/>
        <v>11.3</v>
      </c>
      <c r="CI151" s="49">
        <f t="shared" si="52"/>
        <v>9.2999999999999989</v>
      </c>
    </row>
    <row r="152" spans="1:87" x14ac:dyDescent="0.25">
      <c r="A152" s="55"/>
      <c r="B152" s="14" t="s">
        <v>246</v>
      </c>
      <c r="C152" s="62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63"/>
      <c r="BR152" s="63"/>
      <c r="BS152" s="63"/>
      <c r="BT152" s="63"/>
      <c r="BU152" s="63"/>
      <c r="BV152" s="63"/>
      <c r="BW152" s="63"/>
      <c r="BX152" s="63"/>
      <c r="BY152" s="63"/>
      <c r="BZ152" s="63"/>
      <c r="CA152" s="63"/>
      <c r="CB152" s="63"/>
      <c r="CC152" s="63"/>
      <c r="CD152" s="63"/>
      <c r="CE152" s="63"/>
      <c r="CF152" s="63"/>
      <c r="CG152" s="63"/>
      <c r="CH152" s="63"/>
      <c r="CI152" s="63"/>
    </row>
    <row r="153" spans="1:87" s="45" customFormat="1" x14ac:dyDescent="0.25">
      <c r="A153" s="54" t="str">
        <f>"297"</f>
        <v>297</v>
      </c>
      <c r="B153" s="47" t="s">
        <v>101</v>
      </c>
      <c r="C153" s="65">
        <v>130</v>
      </c>
      <c r="D153" s="54">
        <v>110</v>
      </c>
      <c r="E153" s="54">
        <v>3.9129999999999998</v>
      </c>
      <c r="F153" s="54">
        <v>3.3109999999999999</v>
      </c>
      <c r="G153" s="54">
        <v>4.58</v>
      </c>
      <c r="H153" s="54">
        <v>3.87</v>
      </c>
      <c r="I153" s="54">
        <v>4.7320000000000002</v>
      </c>
      <c r="J153" s="54">
        <v>4</v>
      </c>
      <c r="K153" s="54">
        <v>74.81</v>
      </c>
      <c r="L153" s="54">
        <v>63.298000000000002</v>
      </c>
      <c r="M153" s="54">
        <v>0</v>
      </c>
      <c r="N153" s="54">
        <v>0</v>
      </c>
      <c r="O153" s="54">
        <v>0</v>
      </c>
      <c r="P153" s="54">
        <v>0</v>
      </c>
      <c r="Q153" s="54">
        <v>3.64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10.56</v>
      </c>
      <c r="AA153" s="54">
        <v>3.05</v>
      </c>
      <c r="AB153" s="54">
        <v>0</v>
      </c>
      <c r="AC153" s="54">
        <v>0.52</v>
      </c>
      <c r="AD153" s="54">
        <v>0</v>
      </c>
      <c r="AE153" s="54">
        <v>0</v>
      </c>
      <c r="AF153" s="54">
        <v>0</v>
      </c>
      <c r="AG153" s="54">
        <v>0</v>
      </c>
      <c r="AH153" s="54">
        <v>0.94</v>
      </c>
      <c r="AI153" s="54">
        <v>5.76</v>
      </c>
      <c r="AJ153" s="54">
        <v>0</v>
      </c>
      <c r="AK153" s="54">
        <v>0</v>
      </c>
      <c r="AL153" s="54">
        <v>0.12</v>
      </c>
      <c r="AM153" s="46">
        <v>0</v>
      </c>
      <c r="AN153" s="46">
        <v>0</v>
      </c>
      <c r="AO153" s="46">
        <v>0</v>
      </c>
      <c r="AP153" s="46">
        <v>0</v>
      </c>
      <c r="AQ153" s="46">
        <v>0</v>
      </c>
      <c r="AR153" s="46">
        <v>0</v>
      </c>
      <c r="AS153" s="46">
        <v>0</v>
      </c>
      <c r="AT153" s="46">
        <v>0</v>
      </c>
      <c r="AU153" s="46">
        <v>0</v>
      </c>
      <c r="AV153" s="46">
        <v>0</v>
      </c>
      <c r="AW153" s="46">
        <v>0</v>
      </c>
      <c r="AX153" s="46">
        <v>0</v>
      </c>
      <c r="AY153" s="46">
        <v>0</v>
      </c>
      <c r="AZ153" s="46">
        <v>0</v>
      </c>
      <c r="BA153" s="46">
        <v>0</v>
      </c>
      <c r="BB153" s="46">
        <v>0</v>
      </c>
      <c r="BC153" s="46">
        <v>0</v>
      </c>
      <c r="BD153" s="46">
        <v>0</v>
      </c>
      <c r="BE153" s="46">
        <v>0</v>
      </c>
      <c r="BF153" s="46">
        <v>0</v>
      </c>
      <c r="BG153" s="46">
        <v>0</v>
      </c>
      <c r="BH153" s="46">
        <v>0</v>
      </c>
      <c r="BI153" s="46">
        <v>0</v>
      </c>
      <c r="BJ153" s="46">
        <v>0</v>
      </c>
      <c r="BK153" s="46">
        <v>0</v>
      </c>
      <c r="BL153" s="46">
        <v>0</v>
      </c>
      <c r="BM153" s="46">
        <v>0</v>
      </c>
      <c r="BN153" s="46">
        <v>0</v>
      </c>
      <c r="BO153" s="46">
        <v>0</v>
      </c>
      <c r="BP153" s="46">
        <v>0</v>
      </c>
      <c r="BQ153" s="46">
        <v>0</v>
      </c>
      <c r="BR153" s="46">
        <v>0</v>
      </c>
      <c r="BS153" s="46">
        <v>0</v>
      </c>
      <c r="BT153" s="46">
        <v>0</v>
      </c>
      <c r="BU153" s="46">
        <v>0</v>
      </c>
      <c r="BV153" s="46">
        <v>0</v>
      </c>
      <c r="BW153" s="46">
        <v>0</v>
      </c>
      <c r="BX153" s="46">
        <v>0</v>
      </c>
      <c r="BY153" s="46">
        <v>0</v>
      </c>
      <c r="BZ153" s="46">
        <v>0</v>
      </c>
      <c r="CA153" s="46">
        <v>0</v>
      </c>
      <c r="CB153" s="46">
        <v>0</v>
      </c>
      <c r="CC153" s="46">
        <v>0</v>
      </c>
      <c r="CD153" s="46">
        <v>0</v>
      </c>
      <c r="CE153" s="46">
        <v>0</v>
      </c>
      <c r="CF153" s="46">
        <v>0</v>
      </c>
      <c r="CG153" s="46"/>
      <c r="CH153" s="46">
        <v>0.13</v>
      </c>
      <c r="CI153" s="46">
        <v>0.11</v>
      </c>
    </row>
    <row r="154" spans="1:87" s="17" customFormat="1" x14ac:dyDescent="0.25">
      <c r="A154" s="46" t="s">
        <v>181</v>
      </c>
      <c r="B154" s="47" t="s">
        <v>184</v>
      </c>
      <c r="C154" s="65">
        <v>50</v>
      </c>
      <c r="D154" s="54" t="str">
        <f>"50"</f>
        <v>50</v>
      </c>
      <c r="E154" s="54">
        <v>3.9</v>
      </c>
      <c r="F154" s="54">
        <v>3.9</v>
      </c>
      <c r="G154" s="54">
        <v>2.94</v>
      </c>
      <c r="H154" s="54">
        <v>2.94</v>
      </c>
      <c r="I154" s="54">
        <v>26.7</v>
      </c>
      <c r="J154" s="54">
        <v>26.7</v>
      </c>
      <c r="K154" s="54">
        <v>148.05629999999999</v>
      </c>
      <c r="L154" s="54">
        <v>148.05634374999997</v>
      </c>
      <c r="M154" s="54">
        <v>1.9</v>
      </c>
      <c r="N154" s="54">
        <v>0.08</v>
      </c>
      <c r="O154" s="54">
        <v>1.9</v>
      </c>
      <c r="P154" s="54">
        <v>0</v>
      </c>
      <c r="Q154" s="54">
        <v>3.73</v>
      </c>
      <c r="R154" s="54">
        <v>21.84</v>
      </c>
      <c r="S154" s="54">
        <v>1.1299999999999999</v>
      </c>
      <c r="T154" s="54">
        <v>0</v>
      </c>
      <c r="U154" s="54">
        <v>0</v>
      </c>
      <c r="V154" s="54">
        <v>0</v>
      </c>
      <c r="W154" s="54">
        <v>0.77</v>
      </c>
      <c r="X154" s="54">
        <v>217.41</v>
      </c>
      <c r="Y154" s="54">
        <v>44.37</v>
      </c>
      <c r="Z154" s="54">
        <v>12.07</v>
      </c>
      <c r="AA154" s="54">
        <v>5.57</v>
      </c>
      <c r="AB154" s="54">
        <v>31.87</v>
      </c>
      <c r="AC154" s="54">
        <v>0.42</v>
      </c>
      <c r="AD154" s="54">
        <v>13.54</v>
      </c>
      <c r="AE154" s="54">
        <v>10.8</v>
      </c>
      <c r="AF154" s="54">
        <v>24.8</v>
      </c>
      <c r="AG154" s="54">
        <v>0.56999999999999995</v>
      </c>
      <c r="AH154" s="54">
        <v>0.04</v>
      </c>
      <c r="AI154" s="54">
        <v>0.02</v>
      </c>
      <c r="AJ154" s="54">
        <v>0.34</v>
      </c>
      <c r="AK154" s="54">
        <v>1.1299999999999999</v>
      </c>
      <c r="AL154" s="54">
        <v>0.02</v>
      </c>
      <c r="AM154" s="46">
        <v>0</v>
      </c>
      <c r="AN154" s="46">
        <v>164.91</v>
      </c>
      <c r="AO154" s="46">
        <v>149.53</v>
      </c>
      <c r="AP154" s="46">
        <v>279.91000000000003</v>
      </c>
      <c r="AQ154" s="46">
        <v>92.83</v>
      </c>
      <c r="AR154" s="46">
        <v>55.36</v>
      </c>
      <c r="AS154" s="46">
        <v>110.27</v>
      </c>
      <c r="AT154" s="46">
        <v>36.049999999999997</v>
      </c>
      <c r="AU154" s="46">
        <v>173.36</v>
      </c>
      <c r="AV154" s="46">
        <v>117.33</v>
      </c>
      <c r="AW154" s="46">
        <v>141.16</v>
      </c>
      <c r="AX154" s="46">
        <v>126.19</v>
      </c>
      <c r="AY154" s="46">
        <v>70.48</v>
      </c>
      <c r="AZ154" s="46">
        <v>120.86</v>
      </c>
      <c r="BA154" s="46">
        <v>1043.6300000000001</v>
      </c>
      <c r="BB154" s="46">
        <v>0.14000000000000001</v>
      </c>
      <c r="BC154" s="46">
        <v>327.13</v>
      </c>
      <c r="BD154" s="46">
        <v>176.33</v>
      </c>
      <c r="BE154" s="46">
        <v>88.55</v>
      </c>
      <c r="BF154" s="46">
        <v>69.53</v>
      </c>
      <c r="BG154" s="46">
        <v>0.11</v>
      </c>
      <c r="BH154" s="46">
        <v>0.02</v>
      </c>
      <c r="BI154" s="46">
        <v>0.02</v>
      </c>
      <c r="BJ154" s="46">
        <v>0.05</v>
      </c>
      <c r="BK154" s="46">
        <v>7.0000000000000007E-2</v>
      </c>
      <c r="BL154" s="46">
        <v>0.22</v>
      </c>
      <c r="BM154" s="46">
        <v>0</v>
      </c>
      <c r="BN154" s="46">
        <v>0.73</v>
      </c>
      <c r="BO154" s="46">
        <v>0</v>
      </c>
      <c r="BP154" s="46">
        <v>0.21</v>
      </c>
      <c r="BQ154" s="46">
        <v>0</v>
      </c>
      <c r="BR154" s="46">
        <v>0</v>
      </c>
      <c r="BS154" s="46">
        <v>0</v>
      </c>
      <c r="BT154" s="46">
        <v>0</v>
      </c>
      <c r="BU154" s="46">
        <v>0.08</v>
      </c>
      <c r="BV154" s="46">
        <v>0.67</v>
      </c>
      <c r="BW154" s="46">
        <v>0</v>
      </c>
      <c r="BX154" s="46">
        <v>0</v>
      </c>
      <c r="BY154" s="46">
        <v>0.2</v>
      </c>
      <c r="BZ154" s="46">
        <v>0.01</v>
      </c>
      <c r="CA154" s="46">
        <v>0</v>
      </c>
      <c r="CB154" s="46">
        <v>0</v>
      </c>
      <c r="CC154" s="46">
        <v>0</v>
      </c>
      <c r="CD154" s="46">
        <v>0</v>
      </c>
      <c r="CE154" s="46">
        <v>23.37</v>
      </c>
      <c r="CF154" s="46">
        <v>15.34</v>
      </c>
      <c r="CG154" s="46"/>
      <c r="CH154" s="46">
        <v>0</v>
      </c>
      <c r="CI154" s="46">
        <v>0</v>
      </c>
    </row>
    <row r="155" spans="1:87" s="19" customFormat="1" x14ac:dyDescent="0.25">
      <c r="A155" s="49"/>
      <c r="B155" s="18" t="s">
        <v>98</v>
      </c>
      <c r="C155" s="66">
        <v>180</v>
      </c>
      <c r="D155" s="49">
        <v>160</v>
      </c>
      <c r="E155" s="49">
        <f>SUM(E153:E154)</f>
        <v>7.8129999999999997</v>
      </c>
      <c r="F155" s="49">
        <f t="shared" ref="F155:BQ155" si="53">SUM(F153:F154)</f>
        <v>7.2110000000000003</v>
      </c>
      <c r="G155" s="49">
        <f t="shared" si="53"/>
        <v>7.52</v>
      </c>
      <c r="H155" s="49">
        <f t="shared" si="53"/>
        <v>6.8100000000000005</v>
      </c>
      <c r="I155" s="49">
        <f t="shared" si="53"/>
        <v>31.431999999999999</v>
      </c>
      <c r="J155" s="49">
        <f t="shared" si="53"/>
        <v>30.7</v>
      </c>
      <c r="K155" s="49">
        <f t="shared" si="53"/>
        <v>222.8663</v>
      </c>
      <c r="L155" s="49">
        <f t="shared" si="53"/>
        <v>211.35434374999997</v>
      </c>
      <c r="M155" s="49">
        <f t="shared" si="53"/>
        <v>1.9</v>
      </c>
      <c r="N155" s="49">
        <f t="shared" si="53"/>
        <v>0.08</v>
      </c>
      <c r="O155" s="49">
        <f t="shared" si="53"/>
        <v>1.9</v>
      </c>
      <c r="P155" s="49">
        <f t="shared" si="53"/>
        <v>0</v>
      </c>
      <c r="Q155" s="49">
        <f t="shared" si="53"/>
        <v>7.37</v>
      </c>
      <c r="R155" s="49">
        <f t="shared" si="53"/>
        <v>21.84</v>
      </c>
      <c r="S155" s="49">
        <f t="shared" si="53"/>
        <v>1.1299999999999999</v>
      </c>
      <c r="T155" s="49">
        <f t="shared" si="53"/>
        <v>0</v>
      </c>
      <c r="U155" s="49">
        <f t="shared" si="53"/>
        <v>0</v>
      </c>
      <c r="V155" s="49">
        <f t="shared" si="53"/>
        <v>0</v>
      </c>
      <c r="W155" s="49">
        <f t="shared" si="53"/>
        <v>0.77</v>
      </c>
      <c r="X155" s="49">
        <f t="shared" si="53"/>
        <v>217.41</v>
      </c>
      <c r="Y155" s="49">
        <f t="shared" si="53"/>
        <v>44.37</v>
      </c>
      <c r="Z155" s="49">
        <f t="shared" si="53"/>
        <v>22.630000000000003</v>
      </c>
      <c r="AA155" s="49">
        <f t="shared" si="53"/>
        <v>8.620000000000001</v>
      </c>
      <c r="AB155" s="49">
        <f t="shared" si="53"/>
        <v>31.87</v>
      </c>
      <c r="AC155" s="49">
        <f t="shared" si="53"/>
        <v>0.94</v>
      </c>
      <c r="AD155" s="49">
        <f t="shared" si="53"/>
        <v>13.54</v>
      </c>
      <c r="AE155" s="49">
        <f t="shared" si="53"/>
        <v>10.8</v>
      </c>
      <c r="AF155" s="49">
        <f t="shared" si="53"/>
        <v>24.8</v>
      </c>
      <c r="AG155" s="49">
        <f t="shared" si="53"/>
        <v>0.56999999999999995</v>
      </c>
      <c r="AH155" s="49">
        <f t="shared" si="53"/>
        <v>0.98</v>
      </c>
      <c r="AI155" s="49">
        <f t="shared" si="53"/>
        <v>5.7799999999999994</v>
      </c>
      <c r="AJ155" s="49">
        <f t="shared" si="53"/>
        <v>0.34</v>
      </c>
      <c r="AK155" s="49">
        <f t="shared" si="53"/>
        <v>1.1299999999999999</v>
      </c>
      <c r="AL155" s="49">
        <f t="shared" si="53"/>
        <v>0.13999999999999999</v>
      </c>
      <c r="AM155" s="49">
        <f t="shared" si="53"/>
        <v>0</v>
      </c>
      <c r="AN155" s="49">
        <f t="shared" si="53"/>
        <v>164.91</v>
      </c>
      <c r="AO155" s="49">
        <f t="shared" si="53"/>
        <v>149.53</v>
      </c>
      <c r="AP155" s="49">
        <f t="shared" si="53"/>
        <v>279.91000000000003</v>
      </c>
      <c r="AQ155" s="49">
        <f t="shared" si="53"/>
        <v>92.83</v>
      </c>
      <c r="AR155" s="49">
        <f t="shared" si="53"/>
        <v>55.36</v>
      </c>
      <c r="AS155" s="49">
        <f t="shared" si="53"/>
        <v>110.27</v>
      </c>
      <c r="AT155" s="49">
        <f t="shared" si="53"/>
        <v>36.049999999999997</v>
      </c>
      <c r="AU155" s="49">
        <f t="shared" si="53"/>
        <v>173.36</v>
      </c>
      <c r="AV155" s="49">
        <f t="shared" si="53"/>
        <v>117.33</v>
      </c>
      <c r="AW155" s="49">
        <f t="shared" si="53"/>
        <v>141.16</v>
      </c>
      <c r="AX155" s="49">
        <f t="shared" si="53"/>
        <v>126.19</v>
      </c>
      <c r="AY155" s="49">
        <f t="shared" si="53"/>
        <v>70.48</v>
      </c>
      <c r="AZ155" s="49">
        <f t="shared" si="53"/>
        <v>120.86</v>
      </c>
      <c r="BA155" s="49">
        <f t="shared" si="53"/>
        <v>1043.6300000000001</v>
      </c>
      <c r="BB155" s="49">
        <f t="shared" si="53"/>
        <v>0.14000000000000001</v>
      </c>
      <c r="BC155" s="49">
        <f t="shared" si="53"/>
        <v>327.13</v>
      </c>
      <c r="BD155" s="49">
        <f t="shared" si="53"/>
        <v>176.33</v>
      </c>
      <c r="BE155" s="49">
        <f t="shared" si="53"/>
        <v>88.55</v>
      </c>
      <c r="BF155" s="49">
        <f t="shared" si="53"/>
        <v>69.53</v>
      </c>
      <c r="BG155" s="49">
        <f t="shared" si="53"/>
        <v>0.11</v>
      </c>
      <c r="BH155" s="49">
        <f t="shared" si="53"/>
        <v>0.02</v>
      </c>
      <c r="BI155" s="49">
        <f t="shared" si="53"/>
        <v>0.02</v>
      </c>
      <c r="BJ155" s="49">
        <f t="shared" si="53"/>
        <v>0.05</v>
      </c>
      <c r="BK155" s="49">
        <f t="shared" si="53"/>
        <v>7.0000000000000007E-2</v>
      </c>
      <c r="BL155" s="49">
        <f t="shared" si="53"/>
        <v>0.22</v>
      </c>
      <c r="BM155" s="49">
        <f t="shared" si="53"/>
        <v>0</v>
      </c>
      <c r="BN155" s="49">
        <f t="shared" si="53"/>
        <v>0.73</v>
      </c>
      <c r="BO155" s="49">
        <f t="shared" si="53"/>
        <v>0</v>
      </c>
      <c r="BP155" s="49">
        <f t="shared" si="53"/>
        <v>0.21</v>
      </c>
      <c r="BQ155" s="49">
        <f t="shared" si="53"/>
        <v>0</v>
      </c>
      <c r="BR155" s="49">
        <f t="shared" ref="BR155:CI155" si="54">SUM(BR153:BR154)</f>
        <v>0</v>
      </c>
      <c r="BS155" s="49">
        <f t="shared" si="54"/>
        <v>0</v>
      </c>
      <c r="BT155" s="49">
        <f t="shared" si="54"/>
        <v>0</v>
      </c>
      <c r="BU155" s="49">
        <f t="shared" si="54"/>
        <v>0.08</v>
      </c>
      <c r="BV155" s="49">
        <f t="shared" si="54"/>
        <v>0.67</v>
      </c>
      <c r="BW155" s="49">
        <f t="shared" si="54"/>
        <v>0</v>
      </c>
      <c r="BX155" s="49">
        <f t="shared" si="54"/>
        <v>0</v>
      </c>
      <c r="BY155" s="49">
        <f t="shared" si="54"/>
        <v>0.2</v>
      </c>
      <c r="BZ155" s="49">
        <f t="shared" si="54"/>
        <v>0.01</v>
      </c>
      <c r="CA155" s="49">
        <f t="shared" si="54"/>
        <v>0</v>
      </c>
      <c r="CB155" s="49">
        <f t="shared" si="54"/>
        <v>0</v>
      </c>
      <c r="CC155" s="49">
        <f t="shared" si="54"/>
        <v>0</v>
      </c>
      <c r="CD155" s="49">
        <f t="shared" si="54"/>
        <v>0</v>
      </c>
      <c r="CE155" s="49">
        <f t="shared" si="54"/>
        <v>23.37</v>
      </c>
      <c r="CF155" s="49">
        <f t="shared" si="54"/>
        <v>15.34</v>
      </c>
      <c r="CG155" s="49">
        <f t="shared" si="54"/>
        <v>0</v>
      </c>
      <c r="CH155" s="49">
        <f t="shared" si="54"/>
        <v>0.13</v>
      </c>
      <c r="CI155" s="49">
        <f t="shared" si="54"/>
        <v>0.11</v>
      </c>
    </row>
    <row r="156" spans="1:87" s="19" customFormat="1" x14ac:dyDescent="0.25">
      <c r="A156" s="55"/>
      <c r="B156" s="14" t="s">
        <v>247</v>
      </c>
      <c r="C156" s="62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5"/>
      <c r="AL156" s="55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/>
      <c r="BQ156" s="63"/>
      <c r="BR156" s="63"/>
      <c r="BS156" s="63"/>
      <c r="BT156" s="63"/>
      <c r="BU156" s="63"/>
      <c r="BV156" s="63"/>
      <c r="BW156" s="63"/>
      <c r="BX156" s="63"/>
      <c r="BY156" s="63"/>
      <c r="BZ156" s="63"/>
      <c r="CA156" s="63"/>
      <c r="CB156" s="63"/>
      <c r="CC156" s="63"/>
      <c r="CD156" s="63"/>
      <c r="CE156" s="63"/>
      <c r="CF156" s="63"/>
      <c r="CG156" s="63"/>
      <c r="CH156" s="63"/>
      <c r="CI156" s="63"/>
    </row>
    <row r="157" spans="1:87" s="19" customFormat="1" x14ac:dyDescent="0.25">
      <c r="A157" s="54" t="s">
        <v>258</v>
      </c>
      <c r="B157" s="47" t="s">
        <v>100</v>
      </c>
      <c r="C157" s="65">
        <v>70</v>
      </c>
      <c r="D157" s="54" t="str">
        <f>"70"</f>
        <v>70</v>
      </c>
      <c r="E157" s="54">
        <v>0.63</v>
      </c>
      <c r="F157" s="54">
        <v>0.63</v>
      </c>
      <c r="G157" s="54">
        <v>0.14000000000000001</v>
      </c>
      <c r="H157" s="54">
        <v>0.14000000000000001</v>
      </c>
      <c r="I157" s="54">
        <v>7.21</v>
      </c>
      <c r="J157" s="54">
        <v>7.21</v>
      </c>
      <c r="K157" s="54">
        <v>31.135999999999999</v>
      </c>
      <c r="L157" s="54">
        <v>31.135999999999996</v>
      </c>
      <c r="M157" s="54">
        <v>0</v>
      </c>
      <c r="N157" s="54">
        <v>0</v>
      </c>
      <c r="O157" s="54">
        <v>0</v>
      </c>
      <c r="P157" s="54">
        <v>0</v>
      </c>
      <c r="Q157" s="54">
        <v>5.67</v>
      </c>
      <c r="R157" s="54">
        <v>0</v>
      </c>
      <c r="S157" s="54">
        <v>1.54</v>
      </c>
      <c r="T157" s="54">
        <v>0</v>
      </c>
      <c r="U157" s="54">
        <v>0</v>
      </c>
      <c r="V157" s="54">
        <v>0.91</v>
      </c>
      <c r="W157" s="54">
        <v>0.35</v>
      </c>
      <c r="X157" s="54">
        <v>9.1</v>
      </c>
      <c r="Y157" s="54">
        <v>137.9</v>
      </c>
      <c r="Z157" s="54">
        <v>23.8</v>
      </c>
      <c r="AA157" s="54">
        <v>9.1</v>
      </c>
      <c r="AB157" s="54">
        <v>16.100000000000001</v>
      </c>
      <c r="AC157" s="54">
        <v>0.21</v>
      </c>
      <c r="AD157" s="54">
        <v>0</v>
      </c>
      <c r="AE157" s="54">
        <v>35</v>
      </c>
      <c r="AF157" s="54">
        <v>5.6</v>
      </c>
      <c r="AG157" s="54">
        <v>0.14000000000000001</v>
      </c>
      <c r="AH157" s="54">
        <v>0.03</v>
      </c>
      <c r="AI157" s="54">
        <v>0.02</v>
      </c>
      <c r="AJ157" s="54">
        <v>0.14000000000000001</v>
      </c>
      <c r="AK157" s="54">
        <v>0.21</v>
      </c>
      <c r="AL157" s="54">
        <v>42</v>
      </c>
      <c r="AM157" s="46">
        <v>0</v>
      </c>
      <c r="AN157" s="46">
        <v>24.5</v>
      </c>
      <c r="AO157" s="46">
        <v>18.899999999999999</v>
      </c>
      <c r="AP157" s="46">
        <v>14</v>
      </c>
      <c r="AQ157" s="46">
        <v>25.2</v>
      </c>
      <c r="AR157" s="46">
        <v>9.1</v>
      </c>
      <c r="AS157" s="46">
        <v>9.1</v>
      </c>
      <c r="AT157" s="46">
        <v>4.2</v>
      </c>
      <c r="AU157" s="46">
        <v>18.899999999999999</v>
      </c>
      <c r="AV157" s="46">
        <v>30.1</v>
      </c>
      <c r="AW157" s="46">
        <v>39.200000000000003</v>
      </c>
      <c r="AX157" s="46">
        <v>69.3</v>
      </c>
      <c r="AY157" s="46">
        <v>10.5</v>
      </c>
      <c r="AZ157" s="46">
        <v>57.4</v>
      </c>
      <c r="BA157" s="46">
        <v>57.4</v>
      </c>
      <c r="BB157" s="46">
        <v>0</v>
      </c>
      <c r="BC157" s="46">
        <v>28</v>
      </c>
      <c r="BD157" s="46">
        <v>19.600000000000001</v>
      </c>
      <c r="BE157" s="46">
        <v>9.8000000000000007</v>
      </c>
      <c r="BF157" s="46">
        <v>6.3</v>
      </c>
      <c r="BG157" s="46">
        <v>0</v>
      </c>
      <c r="BH157" s="46">
        <v>0</v>
      </c>
      <c r="BI157" s="46">
        <v>0</v>
      </c>
      <c r="BJ157" s="46">
        <v>0</v>
      </c>
      <c r="BK157" s="46">
        <v>0</v>
      </c>
      <c r="BL157" s="46">
        <v>0</v>
      </c>
      <c r="BM157" s="46">
        <v>0</v>
      </c>
      <c r="BN157" s="46">
        <v>0</v>
      </c>
      <c r="BO157" s="46">
        <v>0</v>
      </c>
      <c r="BP157" s="46">
        <v>0</v>
      </c>
      <c r="BQ157" s="46">
        <v>0</v>
      </c>
      <c r="BR157" s="46">
        <v>0</v>
      </c>
      <c r="BS157" s="46">
        <v>0</v>
      </c>
      <c r="BT157" s="46">
        <v>0</v>
      </c>
      <c r="BU157" s="46">
        <v>0</v>
      </c>
      <c r="BV157" s="46">
        <v>0</v>
      </c>
      <c r="BW157" s="46">
        <v>0</v>
      </c>
      <c r="BX157" s="46">
        <v>0</v>
      </c>
      <c r="BY157" s="46">
        <v>0</v>
      </c>
      <c r="BZ157" s="46">
        <v>0</v>
      </c>
      <c r="CA157" s="46">
        <v>0</v>
      </c>
      <c r="CB157" s="46">
        <v>0</v>
      </c>
      <c r="CC157" s="46">
        <v>0</v>
      </c>
      <c r="CD157" s="46">
        <v>0</v>
      </c>
      <c r="CE157" s="46">
        <v>60.76</v>
      </c>
      <c r="CF157" s="46">
        <v>5.83</v>
      </c>
      <c r="CG157" s="46"/>
      <c r="CH157" s="46">
        <v>42</v>
      </c>
      <c r="CI157" s="46">
        <v>42</v>
      </c>
    </row>
    <row r="158" spans="1:87" s="19" customFormat="1" x14ac:dyDescent="0.25">
      <c r="A158" s="42" t="s">
        <v>182</v>
      </c>
      <c r="B158" s="48" t="s">
        <v>185</v>
      </c>
      <c r="C158" s="64">
        <v>70</v>
      </c>
      <c r="D158" s="37" t="str">
        <f>"60"</f>
        <v>60</v>
      </c>
      <c r="E158" s="37">
        <v>9.41</v>
      </c>
      <c r="F158" s="37">
        <v>8.06</v>
      </c>
      <c r="G158" s="37">
        <v>8.3800000000000008</v>
      </c>
      <c r="H158" s="37">
        <v>7.18</v>
      </c>
      <c r="I158" s="37">
        <v>1.96</v>
      </c>
      <c r="J158" s="37">
        <v>1.68</v>
      </c>
      <c r="K158" s="37">
        <v>120.81</v>
      </c>
      <c r="L158" s="37">
        <v>103.55468118404896</v>
      </c>
      <c r="M158" s="37">
        <v>3.5</v>
      </c>
      <c r="N158" s="37">
        <v>1.52</v>
      </c>
      <c r="O158" s="37">
        <v>3.84</v>
      </c>
      <c r="P158" s="37">
        <v>0</v>
      </c>
      <c r="Q158" s="37">
        <v>0.47</v>
      </c>
      <c r="R158" s="37">
        <v>1.1599999999999999</v>
      </c>
      <c r="S158" s="37">
        <v>0.06</v>
      </c>
      <c r="T158" s="37">
        <v>0</v>
      </c>
      <c r="U158" s="37">
        <v>0</v>
      </c>
      <c r="V158" s="37">
        <v>0.01</v>
      </c>
      <c r="W158" s="37">
        <v>0.16</v>
      </c>
      <c r="X158" s="37">
        <v>0.22</v>
      </c>
      <c r="Y158" s="37">
        <v>22.29</v>
      </c>
      <c r="Z158" s="37">
        <v>13.08</v>
      </c>
      <c r="AA158" s="37">
        <v>2.0099999999999998</v>
      </c>
      <c r="AB158" s="37">
        <v>20.96</v>
      </c>
      <c r="AC158" s="37">
        <v>0.2</v>
      </c>
      <c r="AD158" s="37">
        <v>35.1</v>
      </c>
      <c r="AE158" s="37">
        <v>21.75</v>
      </c>
      <c r="AF158" s="37">
        <v>56.36</v>
      </c>
      <c r="AG158" s="37">
        <v>1.08</v>
      </c>
      <c r="AH158" s="37">
        <v>0.01</v>
      </c>
      <c r="AI158" s="37">
        <v>0.04</v>
      </c>
      <c r="AJ158" s="37">
        <v>0.03</v>
      </c>
      <c r="AK158" s="37">
        <v>0.41</v>
      </c>
      <c r="AL158" s="37">
        <v>0.02</v>
      </c>
      <c r="AM158" s="42">
        <v>0</v>
      </c>
      <c r="AN158" s="42">
        <v>63.77</v>
      </c>
      <c r="AO158" s="42">
        <v>50.81</v>
      </c>
      <c r="AP158" s="42">
        <v>92.6</v>
      </c>
      <c r="AQ158" s="42">
        <v>68.97</v>
      </c>
      <c r="AR158" s="42">
        <v>32.9</v>
      </c>
      <c r="AS158" s="42">
        <v>49.85</v>
      </c>
      <c r="AT158" s="42">
        <v>17.62</v>
      </c>
      <c r="AU158" s="42">
        <v>55.96</v>
      </c>
      <c r="AV158" s="42">
        <v>56.66</v>
      </c>
      <c r="AW158" s="42">
        <v>62.92</v>
      </c>
      <c r="AX158" s="42">
        <v>93.73</v>
      </c>
      <c r="AY158" s="42">
        <v>28.59</v>
      </c>
      <c r="AZ158" s="42">
        <v>36.18</v>
      </c>
      <c r="BA158" s="42">
        <v>184.61</v>
      </c>
      <c r="BB158" s="42">
        <v>0.97</v>
      </c>
      <c r="BC158" s="42">
        <v>46.98</v>
      </c>
      <c r="BD158" s="42">
        <v>75.62</v>
      </c>
      <c r="BE158" s="42">
        <v>39.19</v>
      </c>
      <c r="BF158" s="42">
        <v>24.36</v>
      </c>
      <c r="BG158" s="42">
        <v>0.22</v>
      </c>
      <c r="BH158" s="42">
        <v>0.05</v>
      </c>
      <c r="BI158" s="42">
        <v>0.04</v>
      </c>
      <c r="BJ158" s="42">
        <v>0.11</v>
      </c>
      <c r="BK158" s="42">
        <v>0.14000000000000001</v>
      </c>
      <c r="BL158" s="42">
        <v>0.45</v>
      </c>
      <c r="BM158" s="42">
        <v>0</v>
      </c>
      <c r="BN158" s="42">
        <v>1.29</v>
      </c>
      <c r="BO158" s="42">
        <v>0</v>
      </c>
      <c r="BP158" s="42">
        <v>0.43</v>
      </c>
      <c r="BQ158" s="42">
        <v>0.01</v>
      </c>
      <c r="BR158" s="42">
        <v>0.01</v>
      </c>
      <c r="BS158" s="42">
        <v>0</v>
      </c>
      <c r="BT158" s="42">
        <v>0</v>
      </c>
      <c r="BU158" s="42">
        <v>0.16</v>
      </c>
      <c r="BV158" s="42">
        <v>1.53</v>
      </c>
      <c r="BW158" s="42">
        <v>0</v>
      </c>
      <c r="BX158" s="42">
        <v>0</v>
      </c>
      <c r="BY158" s="42">
        <v>1.32</v>
      </c>
      <c r="BZ158" s="42">
        <v>0</v>
      </c>
      <c r="CA158" s="42">
        <v>0</v>
      </c>
      <c r="CB158" s="42">
        <v>0</v>
      </c>
      <c r="CC158" s="42">
        <v>0</v>
      </c>
      <c r="CD158" s="42">
        <v>0</v>
      </c>
      <c r="CE158" s="42">
        <v>24.11</v>
      </c>
      <c r="CF158" s="42">
        <v>38.72</v>
      </c>
      <c r="CG158" s="42"/>
      <c r="CH158" s="42">
        <v>0</v>
      </c>
      <c r="CI158" s="42">
        <v>0</v>
      </c>
    </row>
    <row r="159" spans="1:87" s="19" customFormat="1" ht="31.5" x14ac:dyDescent="0.25">
      <c r="A159" s="42" t="s">
        <v>183</v>
      </c>
      <c r="B159" s="48" t="s">
        <v>186</v>
      </c>
      <c r="C159" s="64">
        <v>130</v>
      </c>
      <c r="D159" s="37" t="str">
        <f>"120"</f>
        <v>120</v>
      </c>
      <c r="E159" s="37">
        <v>3.56</v>
      </c>
      <c r="F159" s="37">
        <v>3.29</v>
      </c>
      <c r="G159" s="37">
        <v>4.49</v>
      </c>
      <c r="H159" s="37">
        <v>4.1399999999999997</v>
      </c>
      <c r="I159" s="37">
        <v>21.91</v>
      </c>
      <c r="J159" s="37">
        <v>20.23</v>
      </c>
      <c r="K159" s="37">
        <v>140.61000000000001</v>
      </c>
      <c r="L159" s="37">
        <v>129.79182118726953</v>
      </c>
      <c r="M159" s="37">
        <v>0.6</v>
      </c>
      <c r="N159" s="37">
        <v>3.12</v>
      </c>
      <c r="O159" s="37">
        <v>1.93</v>
      </c>
      <c r="P159" s="37">
        <v>0</v>
      </c>
      <c r="Q159" s="37">
        <v>2.5</v>
      </c>
      <c r="R159" s="37">
        <v>16.190000000000001</v>
      </c>
      <c r="S159" s="37">
        <v>1.53</v>
      </c>
      <c r="T159" s="37">
        <v>0</v>
      </c>
      <c r="U159" s="37">
        <v>0</v>
      </c>
      <c r="V159" s="37">
        <v>0.12</v>
      </c>
      <c r="W159" s="37">
        <v>0.47</v>
      </c>
      <c r="X159" s="37">
        <v>3.43</v>
      </c>
      <c r="Y159" s="37">
        <v>84.85</v>
      </c>
      <c r="Z159" s="37">
        <v>11.3</v>
      </c>
      <c r="AA159" s="37">
        <v>10.41</v>
      </c>
      <c r="AB159" s="37">
        <v>33.700000000000003</v>
      </c>
      <c r="AC159" s="37">
        <v>0.57999999999999996</v>
      </c>
      <c r="AD159" s="37">
        <v>0</v>
      </c>
      <c r="AE159" s="37">
        <v>1197.6199999999999</v>
      </c>
      <c r="AF159" s="37">
        <v>271.2</v>
      </c>
      <c r="AG159" s="37">
        <v>2.21</v>
      </c>
      <c r="AH159" s="37">
        <v>0.04</v>
      </c>
      <c r="AI159" s="37">
        <v>0.02</v>
      </c>
      <c r="AJ159" s="37">
        <v>0.35</v>
      </c>
      <c r="AK159" s="37">
        <v>0.27</v>
      </c>
      <c r="AL159" s="37">
        <v>0.48</v>
      </c>
      <c r="AM159" s="42">
        <v>0</v>
      </c>
      <c r="AN159" s="42">
        <v>6.09</v>
      </c>
      <c r="AO159" s="42">
        <v>5.09</v>
      </c>
      <c r="AP159" s="42">
        <v>6.91</v>
      </c>
      <c r="AQ159" s="42">
        <v>5.56</v>
      </c>
      <c r="AR159" s="42">
        <v>1.46</v>
      </c>
      <c r="AS159" s="42">
        <v>4.8899999999999997</v>
      </c>
      <c r="AT159" s="42">
        <v>1.87</v>
      </c>
      <c r="AU159" s="42">
        <v>4.6399999999999997</v>
      </c>
      <c r="AV159" s="42">
        <v>6.57</v>
      </c>
      <c r="AW159" s="42">
        <v>5.53</v>
      </c>
      <c r="AX159" s="42">
        <v>17.62</v>
      </c>
      <c r="AY159" s="42">
        <v>2.4500000000000002</v>
      </c>
      <c r="AZ159" s="42">
        <v>4.03</v>
      </c>
      <c r="BA159" s="42">
        <v>31.55</v>
      </c>
      <c r="BB159" s="42">
        <v>0</v>
      </c>
      <c r="BC159" s="42">
        <v>4.6500000000000004</v>
      </c>
      <c r="BD159" s="42">
        <v>5.14</v>
      </c>
      <c r="BE159" s="42">
        <v>3.05</v>
      </c>
      <c r="BF159" s="42">
        <v>1.66</v>
      </c>
      <c r="BG159" s="42">
        <v>0.11</v>
      </c>
      <c r="BH159" s="42">
        <v>0.02</v>
      </c>
      <c r="BI159" s="42">
        <v>0.02</v>
      </c>
      <c r="BJ159" s="42">
        <v>0.05</v>
      </c>
      <c r="BK159" s="42">
        <v>7.0000000000000007E-2</v>
      </c>
      <c r="BL159" s="42">
        <v>0.22</v>
      </c>
      <c r="BM159" s="42">
        <v>0</v>
      </c>
      <c r="BN159" s="42">
        <v>0.24</v>
      </c>
      <c r="BO159" s="42">
        <v>0</v>
      </c>
      <c r="BP159" s="42">
        <v>0.16</v>
      </c>
      <c r="BQ159" s="42">
        <v>0.01</v>
      </c>
      <c r="BR159" s="42">
        <v>0.03</v>
      </c>
      <c r="BS159" s="42">
        <v>0</v>
      </c>
      <c r="BT159" s="42">
        <v>0</v>
      </c>
      <c r="BU159" s="42">
        <v>0.08</v>
      </c>
      <c r="BV159" s="42">
        <v>0.9</v>
      </c>
      <c r="BW159" s="42">
        <v>0</v>
      </c>
      <c r="BX159" s="42">
        <v>0</v>
      </c>
      <c r="BY159" s="42">
        <v>2.56</v>
      </c>
      <c r="BZ159" s="42">
        <v>0</v>
      </c>
      <c r="CA159" s="42">
        <v>0</v>
      </c>
      <c r="CB159" s="42">
        <v>0</v>
      </c>
      <c r="CC159" s="42">
        <v>0</v>
      </c>
      <c r="CD159" s="42">
        <v>0</v>
      </c>
      <c r="CE159" s="42">
        <v>24.35</v>
      </c>
      <c r="CF159" s="42">
        <v>199.6</v>
      </c>
      <c r="CG159" s="42"/>
      <c r="CH159" s="42">
        <v>0.5</v>
      </c>
      <c r="CI159" s="42">
        <v>0.5</v>
      </c>
    </row>
    <row r="160" spans="1:87" s="19" customFormat="1" x14ac:dyDescent="0.25">
      <c r="A160" s="37" t="s">
        <v>121</v>
      </c>
      <c r="B160" s="48" t="s">
        <v>144</v>
      </c>
      <c r="C160" s="64">
        <v>180</v>
      </c>
      <c r="D160" s="37" t="str">
        <f>"150"</f>
        <v>150</v>
      </c>
      <c r="E160" s="37">
        <v>0.24</v>
      </c>
      <c r="F160" s="37">
        <v>0.2</v>
      </c>
      <c r="G160" s="37">
        <v>0.05</v>
      </c>
      <c r="H160" s="37">
        <v>0.04</v>
      </c>
      <c r="I160" s="37">
        <v>9.43</v>
      </c>
      <c r="J160" s="37">
        <v>7.86</v>
      </c>
      <c r="K160" s="37">
        <v>37.930999999999997</v>
      </c>
      <c r="L160" s="37">
        <v>31.608750000000001</v>
      </c>
      <c r="M160" s="37">
        <v>0</v>
      </c>
      <c r="N160" s="37">
        <v>0</v>
      </c>
      <c r="O160" s="37">
        <v>0</v>
      </c>
      <c r="P160" s="37">
        <v>0</v>
      </c>
      <c r="Q160" s="37">
        <v>7.67</v>
      </c>
      <c r="R160" s="37">
        <v>0</v>
      </c>
      <c r="S160" s="37">
        <v>0.19</v>
      </c>
      <c r="T160" s="37">
        <v>0</v>
      </c>
      <c r="U160" s="37">
        <v>0</v>
      </c>
      <c r="V160" s="37">
        <v>0.3</v>
      </c>
      <c r="W160" s="37">
        <v>0.08</v>
      </c>
      <c r="X160" s="37">
        <v>0.65</v>
      </c>
      <c r="Y160" s="37">
        <v>8.7799999999999994</v>
      </c>
      <c r="Z160" s="37">
        <v>2.33</v>
      </c>
      <c r="AA160" s="37">
        <v>0.63</v>
      </c>
      <c r="AB160" s="37">
        <v>1.1599999999999999</v>
      </c>
      <c r="AC160" s="37">
        <v>0.05</v>
      </c>
      <c r="AD160" s="37">
        <v>0</v>
      </c>
      <c r="AE160" s="37">
        <v>0.53</v>
      </c>
      <c r="AF160" s="37">
        <v>0.11</v>
      </c>
      <c r="AG160" s="37">
        <v>0.01</v>
      </c>
      <c r="AH160" s="37">
        <v>0</v>
      </c>
      <c r="AI160" s="37">
        <v>0</v>
      </c>
      <c r="AJ160" s="37">
        <v>0.01</v>
      </c>
      <c r="AK160" s="37">
        <v>0.01</v>
      </c>
      <c r="AL160" s="37">
        <v>2.1</v>
      </c>
      <c r="AM160" s="42">
        <v>0</v>
      </c>
      <c r="AN160" s="42">
        <v>0.74</v>
      </c>
      <c r="AO160" s="42">
        <v>0.84</v>
      </c>
      <c r="AP160" s="42">
        <v>0.68</v>
      </c>
      <c r="AQ160" s="42">
        <v>1.26</v>
      </c>
      <c r="AR160" s="42">
        <v>0.32</v>
      </c>
      <c r="AS160" s="42">
        <v>1.31</v>
      </c>
      <c r="AT160" s="42">
        <v>0</v>
      </c>
      <c r="AU160" s="42">
        <v>1.68</v>
      </c>
      <c r="AV160" s="42">
        <v>0</v>
      </c>
      <c r="AW160" s="42">
        <v>0</v>
      </c>
      <c r="AX160" s="42">
        <v>0</v>
      </c>
      <c r="AY160" s="42">
        <v>0.95</v>
      </c>
      <c r="AZ160" s="42">
        <v>0</v>
      </c>
      <c r="BA160" s="42">
        <v>0</v>
      </c>
      <c r="BB160" s="42">
        <v>0</v>
      </c>
      <c r="BC160" s="42">
        <v>0</v>
      </c>
      <c r="BD160" s="42">
        <v>0</v>
      </c>
      <c r="BE160" s="42">
        <v>0</v>
      </c>
      <c r="BF160" s="42">
        <v>0</v>
      </c>
      <c r="BG160" s="42">
        <v>0</v>
      </c>
      <c r="BH160" s="42">
        <v>0</v>
      </c>
      <c r="BI160" s="42">
        <v>0</v>
      </c>
      <c r="BJ160" s="42">
        <v>0</v>
      </c>
      <c r="BK160" s="42">
        <v>0</v>
      </c>
      <c r="BL160" s="42">
        <v>0</v>
      </c>
      <c r="BM160" s="42">
        <v>0</v>
      </c>
      <c r="BN160" s="42">
        <v>0</v>
      </c>
      <c r="BO160" s="42">
        <v>0</v>
      </c>
      <c r="BP160" s="42">
        <v>0</v>
      </c>
      <c r="BQ160" s="42">
        <v>0</v>
      </c>
      <c r="BR160" s="42">
        <v>0</v>
      </c>
      <c r="BS160" s="42">
        <v>0</v>
      </c>
      <c r="BT160" s="42">
        <v>0</v>
      </c>
      <c r="BU160" s="42">
        <v>0</v>
      </c>
      <c r="BV160" s="42">
        <v>0</v>
      </c>
      <c r="BW160" s="42">
        <v>0</v>
      </c>
      <c r="BX160" s="42">
        <v>0</v>
      </c>
      <c r="BY160" s="42">
        <v>0</v>
      </c>
      <c r="BZ160" s="42">
        <v>0</v>
      </c>
      <c r="CA160" s="42">
        <v>0</v>
      </c>
      <c r="CB160" s="42">
        <v>0</v>
      </c>
      <c r="CC160" s="42">
        <v>0</v>
      </c>
      <c r="CD160" s="42">
        <v>0</v>
      </c>
      <c r="CE160" s="42">
        <v>4.68</v>
      </c>
      <c r="CF160" s="42">
        <v>0.09</v>
      </c>
      <c r="CG160" s="42"/>
      <c r="CH160" s="42">
        <v>2.5</v>
      </c>
      <c r="CI160" s="42">
        <v>2.1</v>
      </c>
    </row>
    <row r="161" spans="1:87" s="19" customFormat="1" x14ac:dyDescent="0.25">
      <c r="A161" s="54" t="s">
        <v>120</v>
      </c>
      <c r="B161" s="47" t="s">
        <v>97</v>
      </c>
      <c r="C161" s="65">
        <v>30</v>
      </c>
      <c r="D161" s="54" t="str">
        <f>"30"</f>
        <v>30</v>
      </c>
      <c r="E161" s="54">
        <v>1.98</v>
      </c>
      <c r="F161" s="54">
        <v>1.98</v>
      </c>
      <c r="G161" s="54">
        <v>0.2</v>
      </c>
      <c r="H161" s="54">
        <v>0.2</v>
      </c>
      <c r="I161" s="54">
        <v>14.07</v>
      </c>
      <c r="J161" s="54">
        <v>14.07</v>
      </c>
      <c r="K161" s="54">
        <v>67.170299999999997</v>
      </c>
      <c r="L161" s="54">
        <v>67.170299999999997</v>
      </c>
      <c r="M161" s="54">
        <v>0</v>
      </c>
      <c r="N161" s="54">
        <v>0</v>
      </c>
      <c r="O161" s="54">
        <v>0</v>
      </c>
      <c r="P161" s="54">
        <v>0</v>
      </c>
      <c r="Q161" s="54">
        <v>0.33</v>
      </c>
      <c r="R161" s="54">
        <v>13.68</v>
      </c>
      <c r="S161" s="54">
        <v>0.06</v>
      </c>
      <c r="T161" s="54">
        <v>0</v>
      </c>
      <c r="U161" s="54">
        <v>0</v>
      </c>
      <c r="V161" s="54">
        <v>0</v>
      </c>
      <c r="W161" s="54">
        <v>0.54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4">
        <v>0</v>
      </c>
      <c r="AL161" s="54">
        <v>0</v>
      </c>
      <c r="AM161" s="46">
        <v>0</v>
      </c>
      <c r="AN161" s="46">
        <v>95.79</v>
      </c>
      <c r="AO161" s="46">
        <v>99.7</v>
      </c>
      <c r="AP161" s="46">
        <v>152.69</v>
      </c>
      <c r="AQ161" s="46">
        <v>50.63</v>
      </c>
      <c r="AR161" s="46">
        <v>30.02</v>
      </c>
      <c r="AS161" s="46">
        <v>60.03</v>
      </c>
      <c r="AT161" s="46">
        <v>22.71</v>
      </c>
      <c r="AU161" s="46">
        <v>108.58</v>
      </c>
      <c r="AV161" s="46">
        <v>67.34</v>
      </c>
      <c r="AW161" s="46">
        <v>93.96</v>
      </c>
      <c r="AX161" s="46">
        <v>77.52</v>
      </c>
      <c r="AY161" s="46">
        <v>40.72</v>
      </c>
      <c r="AZ161" s="46">
        <v>72.040000000000006</v>
      </c>
      <c r="BA161" s="46">
        <v>602.39</v>
      </c>
      <c r="BB161" s="46">
        <v>0</v>
      </c>
      <c r="BC161" s="46">
        <v>196.27</v>
      </c>
      <c r="BD161" s="46">
        <v>85.35</v>
      </c>
      <c r="BE161" s="46">
        <v>56.64</v>
      </c>
      <c r="BF161" s="46">
        <v>44.89</v>
      </c>
      <c r="BG161" s="46">
        <v>0</v>
      </c>
      <c r="BH161" s="46">
        <v>0</v>
      </c>
      <c r="BI161" s="46">
        <v>0</v>
      </c>
      <c r="BJ161" s="46">
        <v>0</v>
      </c>
      <c r="BK161" s="46">
        <v>0</v>
      </c>
      <c r="BL161" s="46">
        <v>0</v>
      </c>
      <c r="BM161" s="46">
        <v>0</v>
      </c>
      <c r="BN161" s="46">
        <v>0.02</v>
      </c>
      <c r="BO161" s="46">
        <v>0</v>
      </c>
      <c r="BP161" s="46">
        <v>0</v>
      </c>
      <c r="BQ161" s="46">
        <v>0</v>
      </c>
      <c r="BR161" s="46">
        <v>0</v>
      </c>
      <c r="BS161" s="46">
        <v>0</v>
      </c>
      <c r="BT161" s="46">
        <v>0</v>
      </c>
      <c r="BU161" s="46">
        <v>0</v>
      </c>
      <c r="BV161" s="46">
        <v>0.02</v>
      </c>
      <c r="BW161" s="46">
        <v>0</v>
      </c>
      <c r="BX161" s="46">
        <v>0</v>
      </c>
      <c r="BY161" s="46">
        <v>0.08</v>
      </c>
      <c r="BZ161" s="46">
        <v>0</v>
      </c>
      <c r="CA161" s="46">
        <v>0</v>
      </c>
      <c r="CB161" s="46">
        <v>0</v>
      </c>
      <c r="CC161" s="46">
        <v>0</v>
      </c>
      <c r="CD161" s="46">
        <v>0</v>
      </c>
      <c r="CE161" s="46">
        <v>11.73</v>
      </c>
      <c r="CF161" s="46">
        <v>0</v>
      </c>
      <c r="CG161" s="46"/>
      <c r="CH161" s="46">
        <v>0</v>
      </c>
      <c r="CI161" s="46">
        <v>0</v>
      </c>
    </row>
    <row r="162" spans="1:87" s="19" customFormat="1" x14ac:dyDescent="0.25">
      <c r="A162" s="49"/>
      <c r="B162" s="18" t="s">
        <v>248</v>
      </c>
      <c r="C162" s="66">
        <v>410</v>
      </c>
      <c r="D162" s="49">
        <v>360</v>
      </c>
      <c r="E162" s="49">
        <f>SUM(E157:E161)</f>
        <v>15.820000000000002</v>
      </c>
      <c r="F162" s="49">
        <f t="shared" ref="F162:BQ162" si="55">SUM(F157:F161)</f>
        <v>14.16</v>
      </c>
      <c r="G162" s="49">
        <f t="shared" si="55"/>
        <v>13.260000000000002</v>
      </c>
      <c r="H162" s="49">
        <f t="shared" si="55"/>
        <v>11.699999999999998</v>
      </c>
      <c r="I162" s="49">
        <f t="shared" si="55"/>
        <v>54.58</v>
      </c>
      <c r="J162" s="49">
        <f t="shared" si="55"/>
        <v>51.050000000000004</v>
      </c>
      <c r="K162" s="49">
        <f t="shared" si="55"/>
        <v>397.65730000000002</v>
      </c>
      <c r="L162" s="49">
        <f t="shared" si="55"/>
        <v>363.26155237131849</v>
      </c>
      <c r="M162" s="49">
        <f t="shared" si="55"/>
        <v>4.0999999999999996</v>
      </c>
      <c r="N162" s="49">
        <f t="shared" si="55"/>
        <v>4.6400000000000006</v>
      </c>
      <c r="O162" s="49">
        <f t="shared" si="55"/>
        <v>5.77</v>
      </c>
      <c r="P162" s="49">
        <f t="shared" si="55"/>
        <v>0</v>
      </c>
      <c r="Q162" s="49">
        <f t="shared" si="55"/>
        <v>16.64</v>
      </c>
      <c r="R162" s="49">
        <f t="shared" si="55"/>
        <v>31.03</v>
      </c>
      <c r="S162" s="49">
        <f t="shared" si="55"/>
        <v>3.38</v>
      </c>
      <c r="T162" s="49">
        <f t="shared" si="55"/>
        <v>0</v>
      </c>
      <c r="U162" s="49">
        <f t="shared" si="55"/>
        <v>0</v>
      </c>
      <c r="V162" s="49">
        <f t="shared" si="55"/>
        <v>1.34</v>
      </c>
      <c r="W162" s="49">
        <f t="shared" si="55"/>
        <v>1.6</v>
      </c>
      <c r="X162" s="49">
        <f t="shared" si="55"/>
        <v>13.4</v>
      </c>
      <c r="Y162" s="49">
        <f t="shared" si="55"/>
        <v>253.82</v>
      </c>
      <c r="Z162" s="49">
        <f t="shared" si="55"/>
        <v>50.510000000000005</v>
      </c>
      <c r="AA162" s="49">
        <f t="shared" si="55"/>
        <v>22.15</v>
      </c>
      <c r="AB162" s="49">
        <f t="shared" si="55"/>
        <v>71.92</v>
      </c>
      <c r="AC162" s="49">
        <f t="shared" si="55"/>
        <v>1.04</v>
      </c>
      <c r="AD162" s="49">
        <f t="shared" si="55"/>
        <v>35.1</v>
      </c>
      <c r="AE162" s="49">
        <f t="shared" si="55"/>
        <v>1254.8999999999999</v>
      </c>
      <c r="AF162" s="49">
        <f t="shared" si="55"/>
        <v>333.27</v>
      </c>
      <c r="AG162" s="49">
        <f t="shared" si="55"/>
        <v>3.44</v>
      </c>
      <c r="AH162" s="49">
        <f t="shared" si="55"/>
        <v>0.08</v>
      </c>
      <c r="AI162" s="49">
        <f t="shared" si="55"/>
        <v>0.08</v>
      </c>
      <c r="AJ162" s="49">
        <f t="shared" si="55"/>
        <v>0.53</v>
      </c>
      <c r="AK162" s="49">
        <f t="shared" si="55"/>
        <v>0.9</v>
      </c>
      <c r="AL162" s="49">
        <f t="shared" si="55"/>
        <v>44.6</v>
      </c>
      <c r="AM162" s="49">
        <f t="shared" si="55"/>
        <v>0</v>
      </c>
      <c r="AN162" s="49">
        <f t="shared" si="55"/>
        <v>190.89000000000001</v>
      </c>
      <c r="AO162" s="49">
        <f t="shared" si="55"/>
        <v>175.34000000000003</v>
      </c>
      <c r="AP162" s="49">
        <f t="shared" si="55"/>
        <v>266.88</v>
      </c>
      <c r="AQ162" s="49">
        <f t="shared" si="55"/>
        <v>151.62</v>
      </c>
      <c r="AR162" s="49">
        <f t="shared" si="55"/>
        <v>73.8</v>
      </c>
      <c r="AS162" s="49">
        <f t="shared" si="55"/>
        <v>125.18</v>
      </c>
      <c r="AT162" s="49">
        <f t="shared" si="55"/>
        <v>46.400000000000006</v>
      </c>
      <c r="AU162" s="49">
        <f t="shared" si="55"/>
        <v>189.76</v>
      </c>
      <c r="AV162" s="49">
        <f t="shared" si="55"/>
        <v>160.66999999999999</v>
      </c>
      <c r="AW162" s="49">
        <f t="shared" si="55"/>
        <v>201.61</v>
      </c>
      <c r="AX162" s="49">
        <f t="shared" si="55"/>
        <v>258.17</v>
      </c>
      <c r="AY162" s="49">
        <f t="shared" si="55"/>
        <v>83.210000000000008</v>
      </c>
      <c r="AZ162" s="49">
        <f t="shared" si="55"/>
        <v>169.65</v>
      </c>
      <c r="BA162" s="49">
        <f t="shared" si="55"/>
        <v>875.95</v>
      </c>
      <c r="BB162" s="49">
        <f t="shared" si="55"/>
        <v>0.97</v>
      </c>
      <c r="BC162" s="49">
        <f t="shared" si="55"/>
        <v>275.89999999999998</v>
      </c>
      <c r="BD162" s="49">
        <f t="shared" si="55"/>
        <v>185.70999999999998</v>
      </c>
      <c r="BE162" s="49">
        <f t="shared" si="55"/>
        <v>108.67999999999999</v>
      </c>
      <c r="BF162" s="49">
        <f t="shared" si="55"/>
        <v>77.210000000000008</v>
      </c>
      <c r="BG162" s="49">
        <f t="shared" si="55"/>
        <v>0.33</v>
      </c>
      <c r="BH162" s="49">
        <f t="shared" si="55"/>
        <v>7.0000000000000007E-2</v>
      </c>
      <c r="BI162" s="49">
        <f t="shared" si="55"/>
        <v>0.06</v>
      </c>
      <c r="BJ162" s="49">
        <f t="shared" si="55"/>
        <v>0.16</v>
      </c>
      <c r="BK162" s="49">
        <f t="shared" si="55"/>
        <v>0.21000000000000002</v>
      </c>
      <c r="BL162" s="49">
        <f t="shared" si="55"/>
        <v>0.67</v>
      </c>
      <c r="BM162" s="49">
        <f t="shared" si="55"/>
        <v>0</v>
      </c>
      <c r="BN162" s="49">
        <f t="shared" si="55"/>
        <v>1.55</v>
      </c>
      <c r="BO162" s="49">
        <f t="shared" si="55"/>
        <v>0</v>
      </c>
      <c r="BP162" s="49">
        <f t="shared" si="55"/>
        <v>0.59</v>
      </c>
      <c r="BQ162" s="49">
        <f t="shared" si="55"/>
        <v>0.02</v>
      </c>
      <c r="BR162" s="49">
        <f t="shared" ref="BR162:CI162" si="56">SUM(BR157:BR161)</f>
        <v>0.04</v>
      </c>
      <c r="BS162" s="49">
        <f t="shared" si="56"/>
        <v>0</v>
      </c>
      <c r="BT162" s="49">
        <f t="shared" si="56"/>
        <v>0</v>
      </c>
      <c r="BU162" s="49">
        <f t="shared" si="56"/>
        <v>0.24</v>
      </c>
      <c r="BV162" s="49">
        <f t="shared" si="56"/>
        <v>2.4500000000000002</v>
      </c>
      <c r="BW162" s="49">
        <f t="shared" si="56"/>
        <v>0</v>
      </c>
      <c r="BX162" s="49">
        <f t="shared" si="56"/>
        <v>0</v>
      </c>
      <c r="BY162" s="49">
        <f t="shared" si="56"/>
        <v>3.96</v>
      </c>
      <c r="BZ162" s="49">
        <f t="shared" si="56"/>
        <v>0</v>
      </c>
      <c r="CA162" s="49">
        <f t="shared" si="56"/>
        <v>0</v>
      </c>
      <c r="CB162" s="49">
        <f t="shared" si="56"/>
        <v>0</v>
      </c>
      <c r="CC162" s="49">
        <f t="shared" si="56"/>
        <v>0</v>
      </c>
      <c r="CD162" s="49">
        <f t="shared" si="56"/>
        <v>0</v>
      </c>
      <c r="CE162" s="49">
        <f t="shared" si="56"/>
        <v>125.63000000000001</v>
      </c>
      <c r="CF162" s="49">
        <f t="shared" si="56"/>
        <v>244.23999999999998</v>
      </c>
      <c r="CG162" s="49">
        <f t="shared" si="56"/>
        <v>0</v>
      </c>
      <c r="CH162" s="49">
        <f t="shared" si="56"/>
        <v>45</v>
      </c>
      <c r="CI162" s="49">
        <f t="shared" si="56"/>
        <v>44.6</v>
      </c>
    </row>
    <row r="163" spans="1:87" s="19" customFormat="1" x14ac:dyDescent="0.25">
      <c r="A163" s="49"/>
      <c r="B163" s="18" t="s">
        <v>99</v>
      </c>
      <c r="C163" s="59"/>
      <c r="D163" s="49"/>
      <c r="E163" s="49">
        <f>SUM(E140+E143+E151+E155+E162)</f>
        <v>58.713000000000008</v>
      </c>
      <c r="F163" s="49">
        <f t="shared" ref="F163:BQ163" si="57">SUM(F140+F143+F151+F155+F162)</f>
        <v>49.370999999999995</v>
      </c>
      <c r="G163" s="49">
        <f t="shared" si="57"/>
        <v>65.78</v>
      </c>
      <c r="H163" s="49">
        <f t="shared" si="57"/>
        <v>52.55</v>
      </c>
      <c r="I163" s="49">
        <f t="shared" si="57"/>
        <v>231.74200000000002</v>
      </c>
      <c r="J163" s="49">
        <f t="shared" si="57"/>
        <v>200.75000000000003</v>
      </c>
      <c r="K163" s="49">
        <f t="shared" si="57"/>
        <v>1724.6736000000001</v>
      </c>
      <c r="L163" s="49">
        <f t="shared" si="57"/>
        <v>1450.833506662324</v>
      </c>
      <c r="M163" s="49">
        <f t="shared" si="57"/>
        <v>20.53</v>
      </c>
      <c r="N163" s="49">
        <f t="shared" si="57"/>
        <v>11.41</v>
      </c>
      <c r="O163" s="49">
        <f t="shared" si="57"/>
        <v>16.799999999999997</v>
      </c>
      <c r="P163" s="49">
        <f t="shared" si="57"/>
        <v>0</v>
      </c>
      <c r="Q163" s="49">
        <f t="shared" si="57"/>
        <v>75.97</v>
      </c>
      <c r="R163" s="49">
        <f t="shared" si="57"/>
        <v>111.42999999999999</v>
      </c>
      <c r="S163" s="49">
        <f t="shared" si="57"/>
        <v>14.23</v>
      </c>
      <c r="T163" s="49">
        <f t="shared" si="57"/>
        <v>0</v>
      </c>
      <c r="U163" s="49">
        <f t="shared" si="57"/>
        <v>0</v>
      </c>
      <c r="V163" s="49">
        <f t="shared" si="57"/>
        <v>3.17</v>
      </c>
      <c r="W163" s="49">
        <f t="shared" si="57"/>
        <v>11.19</v>
      </c>
      <c r="X163" s="49">
        <f t="shared" si="57"/>
        <v>1173.2700000000002</v>
      </c>
      <c r="Y163" s="49">
        <f t="shared" si="57"/>
        <v>1635.18</v>
      </c>
      <c r="Z163" s="49">
        <f t="shared" si="57"/>
        <v>347.13999999999993</v>
      </c>
      <c r="AA163" s="49">
        <f t="shared" si="57"/>
        <v>163.79000000000002</v>
      </c>
      <c r="AB163" s="49">
        <f t="shared" si="57"/>
        <v>564.54</v>
      </c>
      <c r="AC163" s="49">
        <f t="shared" si="57"/>
        <v>9.1500000000000021</v>
      </c>
      <c r="AD163" s="49">
        <f t="shared" si="57"/>
        <v>156.38999999999999</v>
      </c>
      <c r="AE163" s="49">
        <f t="shared" si="57"/>
        <v>2814.81</v>
      </c>
      <c r="AF163" s="49">
        <f t="shared" si="57"/>
        <v>812.79</v>
      </c>
      <c r="AG163" s="49">
        <f t="shared" si="57"/>
        <v>10.059999999999999</v>
      </c>
      <c r="AH163" s="49">
        <f t="shared" si="57"/>
        <v>1.4100000000000001</v>
      </c>
      <c r="AI163" s="49">
        <f t="shared" si="57"/>
        <v>6.2899999999999991</v>
      </c>
      <c r="AJ163" s="49">
        <f t="shared" si="57"/>
        <v>4.7300000000000004</v>
      </c>
      <c r="AK163" s="49">
        <f t="shared" si="57"/>
        <v>8.35</v>
      </c>
      <c r="AL163" s="49">
        <f t="shared" si="57"/>
        <v>57.86</v>
      </c>
      <c r="AM163" s="49">
        <f t="shared" si="57"/>
        <v>0.2</v>
      </c>
      <c r="AN163" s="49">
        <f t="shared" si="57"/>
        <v>1108.74</v>
      </c>
      <c r="AO163" s="49">
        <f t="shared" si="57"/>
        <v>960.88</v>
      </c>
      <c r="AP163" s="49">
        <f t="shared" si="57"/>
        <v>1606.4299999999998</v>
      </c>
      <c r="AQ163" s="49">
        <f t="shared" si="57"/>
        <v>1171.0700000000002</v>
      </c>
      <c r="AR163" s="49">
        <f t="shared" si="57"/>
        <v>389.98</v>
      </c>
      <c r="AS163" s="49">
        <f t="shared" si="57"/>
        <v>785.97</v>
      </c>
      <c r="AT163" s="49">
        <f t="shared" si="57"/>
        <v>289.66999999999996</v>
      </c>
      <c r="AU163" s="49">
        <f t="shared" si="57"/>
        <v>1088.73</v>
      </c>
      <c r="AV163" s="49">
        <f t="shared" si="57"/>
        <v>885.31</v>
      </c>
      <c r="AW163" s="49">
        <f t="shared" si="57"/>
        <v>1096.69</v>
      </c>
      <c r="AX163" s="49">
        <f t="shared" si="57"/>
        <v>1445.7600000000002</v>
      </c>
      <c r="AY163" s="49">
        <f t="shared" si="57"/>
        <v>468.73</v>
      </c>
      <c r="AZ163" s="49">
        <f t="shared" si="57"/>
        <v>1017.0699999999999</v>
      </c>
      <c r="BA163" s="49">
        <f t="shared" si="57"/>
        <v>4557.3999999999996</v>
      </c>
      <c r="BB163" s="49">
        <f t="shared" si="57"/>
        <v>44.14</v>
      </c>
      <c r="BC163" s="49">
        <f t="shared" si="57"/>
        <v>1376.62</v>
      </c>
      <c r="BD163" s="49">
        <f t="shared" si="57"/>
        <v>942.15999999999985</v>
      </c>
      <c r="BE163" s="49">
        <f t="shared" si="57"/>
        <v>757.82999999999993</v>
      </c>
      <c r="BF163" s="49">
        <f t="shared" si="57"/>
        <v>421.85</v>
      </c>
      <c r="BG163" s="49">
        <f t="shared" si="57"/>
        <v>0.92999999999999994</v>
      </c>
      <c r="BH163" s="49">
        <f t="shared" si="57"/>
        <v>0.23</v>
      </c>
      <c r="BI163" s="49">
        <f t="shared" si="57"/>
        <v>0.18</v>
      </c>
      <c r="BJ163" s="49">
        <f t="shared" si="57"/>
        <v>0.47</v>
      </c>
      <c r="BK163" s="49">
        <f t="shared" si="57"/>
        <v>0.6100000000000001</v>
      </c>
      <c r="BL163" s="49">
        <f t="shared" si="57"/>
        <v>2.0500000000000003</v>
      </c>
      <c r="BM163" s="49">
        <f t="shared" si="57"/>
        <v>0</v>
      </c>
      <c r="BN163" s="49">
        <f t="shared" si="57"/>
        <v>6.8299999999999992</v>
      </c>
      <c r="BO163" s="49">
        <f t="shared" si="57"/>
        <v>0</v>
      </c>
      <c r="BP163" s="49">
        <f t="shared" si="57"/>
        <v>2.25</v>
      </c>
      <c r="BQ163" s="49">
        <f t="shared" si="57"/>
        <v>0.05</v>
      </c>
      <c r="BR163" s="49">
        <f t="shared" ref="BR163:CI163" si="58">SUM(BR140+BR143+BR151+BR155+BR162)</f>
        <v>0.1</v>
      </c>
      <c r="BS163" s="49">
        <f t="shared" si="58"/>
        <v>0</v>
      </c>
      <c r="BT163" s="49">
        <f t="shared" si="58"/>
        <v>0.12</v>
      </c>
      <c r="BU163" s="49">
        <f t="shared" si="58"/>
        <v>0.72</v>
      </c>
      <c r="BV163" s="49">
        <f t="shared" si="58"/>
        <v>9.0800000000000018</v>
      </c>
      <c r="BW163" s="49">
        <f t="shared" si="58"/>
        <v>0</v>
      </c>
      <c r="BX163" s="49">
        <f t="shared" si="58"/>
        <v>0</v>
      </c>
      <c r="BY163" s="49">
        <f t="shared" si="58"/>
        <v>10.98</v>
      </c>
      <c r="BZ163" s="49">
        <f t="shared" si="58"/>
        <v>6.9999999999999993E-2</v>
      </c>
      <c r="CA163" s="49">
        <f t="shared" si="58"/>
        <v>0</v>
      </c>
      <c r="CB163" s="49">
        <f t="shared" si="58"/>
        <v>0</v>
      </c>
      <c r="CC163" s="49">
        <f t="shared" si="58"/>
        <v>0</v>
      </c>
      <c r="CD163" s="49">
        <f t="shared" si="58"/>
        <v>0</v>
      </c>
      <c r="CE163" s="49">
        <f t="shared" si="58"/>
        <v>1058.3400000000001</v>
      </c>
      <c r="CF163" s="49">
        <f t="shared" si="58"/>
        <v>625.49999999999989</v>
      </c>
      <c r="CG163" s="49">
        <f t="shared" si="58"/>
        <v>0</v>
      </c>
      <c r="CH163" s="49">
        <f t="shared" si="58"/>
        <v>59.13</v>
      </c>
      <c r="CI163" s="49">
        <f t="shared" si="58"/>
        <v>56.61</v>
      </c>
    </row>
    <row r="164" spans="1:87" x14ac:dyDescent="0.25">
      <c r="A164" s="55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/>
      <c r="CB164" s="53"/>
      <c r="CC164" s="53"/>
      <c r="CD164" s="53"/>
      <c r="CE164" s="53"/>
      <c r="CF164" s="53"/>
      <c r="CG164" s="53"/>
      <c r="CH164" s="53"/>
      <c r="CI164" s="53"/>
    </row>
    <row r="165" spans="1:87" x14ac:dyDescent="0.25">
      <c r="A165" s="55"/>
      <c r="B165" s="44" t="s">
        <v>188</v>
      </c>
      <c r="C165" s="44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</row>
    <row r="166" spans="1:87" s="45" customFormat="1" x14ac:dyDescent="0.25">
      <c r="A166" s="55"/>
      <c r="B166" s="21" t="s">
        <v>187</v>
      </c>
      <c r="C166" s="21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</row>
    <row r="167" spans="1:87" x14ac:dyDescent="0.25">
      <c r="A167" s="55"/>
      <c r="B167" s="14" t="s">
        <v>85</v>
      </c>
      <c r="C167" s="14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  <c r="BB167" s="53"/>
      <c r="BC167" s="53"/>
      <c r="BD167" s="53"/>
      <c r="BE167" s="53"/>
      <c r="BF167" s="53"/>
      <c r="BG167" s="53"/>
      <c r="BH167" s="53"/>
      <c r="BI167" s="53"/>
      <c r="BJ167" s="53"/>
      <c r="BK167" s="53"/>
      <c r="BL167" s="53"/>
      <c r="BM167" s="53"/>
      <c r="BN167" s="53"/>
      <c r="BO167" s="53"/>
      <c r="BP167" s="53"/>
      <c r="BQ167" s="53"/>
      <c r="BR167" s="53"/>
      <c r="BS167" s="53"/>
      <c r="BT167" s="53"/>
      <c r="BU167" s="53"/>
      <c r="BV167" s="53"/>
      <c r="BW167" s="53"/>
      <c r="BX167" s="53"/>
      <c r="BY167" s="53"/>
      <c r="BZ167" s="53"/>
      <c r="CA167" s="53"/>
      <c r="CB167" s="53"/>
      <c r="CC167" s="53"/>
      <c r="CD167" s="53"/>
      <c r="CE167" s="53"/>
      <c r="CF167" s="53"/>
      <c r="CG167" s="53"/>
      <c r="CH167" s="53"/>
      <c r="CI167" s="53"/>
    </row>
    <row r="168" spans="1:87" s="17" customFormat="1" ht="31.5" x14ac:dyDescent="0.25">
      <c r="A168" s="42" t="s">
        <v>110</v>
      </c>
      <c r="B168" s="48" t="s">
        <v>189</v>
      </c>
      <c r="C168" s="57" t="s">
        <v>226</v>
      </c>
      <c r="D168" s="37" t="str">
        <f>"150/5"</f>
        <v>150/5</v>
      </c>
      <c r="E168" s="37">
        <v>6.53</v>
      </c>
      <c r="F168" s="37">
        <v>5.44</v>
      </c>
      <c r="G168" s="37">
        <v>8.23</v>
      </c>
      <c r="H168" s="37">
        <v>7.53</v>
      </c>
      <c r="I168" s="37">
        <v>31.19</v>
      </c>
      <c r="J168" s="37">
        <v>26</v>
      </c>
      <c r="K168" s="37">
        <v>223.19</v>
      </c>
      <c r="L168" s="37">
        <v>192.09772904000005</v>
      </c>
      <c r="M168" s="37">
        <v>4.43</v>
      </c>
      <c r="N168" s="37">
        <v>0.13</v>
      </c>
      <c r="O168" s="37">
        <v>4.43</v>
      </c>
      <c r="P168" s="37">
        <v>0</v>
      </c>
      <c r="Q168" s="37">
        <v>7.54</v>
      </c>
      <c r="R168" s="37">
        <v>17.489999999999998</v>
      </c>
      <c r="S168" s="37">
        <v>0.97</v>
      </c>
      <c r="T168" s="37">
        <v>0</v>
      </c>
      <c r="U168" s="37">
        <v>0</v>
      </c>
      <c r="V168" s="37">
        <v>0.08</v>
      </c>
      <c r="W168" s="37">
        <v>1.46</v>
      </c>
      <c r="X168" s="37">
        <v>261.68</v>
      </c>
      <c r="Y168" s="37">
        <v>171.1</v>
      </c>
      <c r="Z168" s="37">
        <v>95.67</v>
      </c>
      <c r="AA168" s="37">
        <v>32.14</v>
      </c>
      <c r="AB168" s="37">
        <v>120.55</v>
      </c>
      <c r="AC168" s="37">
        <v>0.87</v>
      </c>
      <c r="AD168" s="37">
        <v>52.18</v>
      </c>
      <c r="AE168" s="37">
        <v>34.200000000000003</v>
      </c>
      <c r="AF168" s="37">
        <v>58.49</v>
      </c>
      <c r="AG168" s="37">
        <v>0.22</v>
      </c>
      <c r="AH168" s="37">
        <v>0.11</v>
      </c>
      <c r="AI168" s="37">
        <v>0.11</v>
      </c>
      <c r="AJ168" s="37">
        <v>0.4</v>
      </c>
      <c r="AK168" s="37">
        <v>1.99</v>
      </c>
      <c r="AL168" s="37">
        <v>0.16</v>
      </c>
      <c r="AM168" s="42">
        <v>0</v>
      </c>
      <c r="AN168" s="42">
        <v>136.69</v>
      </c>
      <c r="AO168" s="42">
        <v>125.12</v>
      </c>
      <c r="AP168" s="42">
        <v>444.28</v>
      </c>
      <c r="AQ168" s="42">
        <v>84.35</v>
      </c>
      <c r="AR168" s="42">
        <v>85.82</v>
      </c>
      <c r="AS168" s="42">
        <v>116.72</v>
      </c>
      <c r="AT168" s="42">
        <v>53.18</v>
      </c>
      <c r="AU168" s="42">
        <v>168.38</v>
      </c>
      <c r="AV168" s="42">
        <v>310.81</v>
      </c>
      <c r="AW168" s="42">
        <v>123.24</v>
      </c>
      <c r="AX168" s="42">
        <v>189.04</v>
      </c>
      <c r="AY168" s="42">
        <v>75.989999999999995</v>
      </c>
      <c r="AZ168" s="42">
        <v>87.17</v>
      </c>
      <c r="BA168" s="42">
        <v>643.99</v>
      </c>
      <c r="BB168" s="42">
        <v>0</v>
      </c>
      <c r="BC168" s="42">
        <v>234.85</v>
      </c>
      <c r="BD168" s="42">
        <v>203.35</v>
      </c>
      <c r="BE168" s="42">
        <v>119.4</v>
      </c>
      <c r="BF168" s="42">
        <v>52.16</v>
      </c>
      <c r="BG168" s="42">
        <v>0.18</v>
      </c>
      <c r="BH168" s="42">
        <v>0.04</v>
      </c>
      <c r="BI168" s="42">
        <v>0.04</v>
      </c>
      <c r="BJ168" s="42">
        <v>0.09</v>
      </c>
      <c r="BK168" s="42">
        <v>0.12</v>
      </c>
      <c r="BL168" s="42">
        <v>0.39</v>
      </c>
      <c r="BM168" s="42">
        <v>0</v>
      </c>
      <c r="BN168" s="42">
        <v>1.28</v>
      </c>
      <c r="BO168" s="42">
        <v>0</v>
      </c>
      <c r="BP168" s="42">
        <v>0.38</v>
      </c>
      <c r="BQ168" s="42">
        <v>0.01</v>
      </c>
      <c r="BR168" s="42">
        <v>0</v>
      </c>
      <c r="BS168" s="42">
        <v>0</v>
      </c>
      <c r="BT168" s="42">
        <v>0</v>
      </c>
      <c r="BU168" s="42">
        <v>0.14000000000000001</v>
      </c>
      <c r="BV168" s="42">
        <v>1.26</v>
      </c>
      <c r="BW168" s="42">
        <v>0</v>
      </c>
      <c r="BX168" s="42">
        <v>0</v>
      </c>
      <c r="BY168" s="42">
        <v>0.56999999999999995</v>
      </c>
      <c r="BZ168" s="42">
        <v>0.01</v>
      </c>
      <c r="CA168" s="42">
        <v>0</v>
      </c>
      <c r="CB168" s="42">
        <v>0</v>
      </c>
      <c r="CC168" s="42">
        <v>0</v>
      </c>
      <c r="CD168" s="42">
        <v>0</v>
      </c>
      <c r="CE168" s="42">
        <v>122.01</v>
      </c>
      <c r="CF168" s="42">
        <v>57.88</v>
      </c>
      <c r="CG168" s="42"/>
      <c r="CH168" s="42">
        <v>0.2</v>
      </c>
      <c r="CI168" s="42">
        <v>0.2</v>
      </c>
    </row>
    <row r="169" spans="1:87" s="17" customFormat="1" x14ac:dyDescent="0.25">
      <c r="A169" s="42" t="s">
        <v>237</v>
      </c>
      <c r="B169" s="48" t="s">
        <v>238</v>
      </c>
      <c r="C169" s="64">
        <v>20</v>
      </c>
      <c r="D169" s="37">
        <v>20</v>
      </c>
      <c r="E169" s="37">
        <v>2.4</v>
      </c>
      <c r="F169" s="37">
        <v>2.4</v>
      </c>
      <c r="G169" s="37">
        <v>2.2000000000000002</v>
      </c>
      <c r="H169" s="37">
        <v>2.2000000000000002</v>
      </c>
      <c r="I169" s="37">
        <v>0.1</v>
      </c>
      <c r="J169" s="37">
        <v>0.1</v>
      </c>
      <c r="K169" s="37">
        <v>30</v>
      </c>
      <c r="L169" s="37">
        <v>30</v>
      </c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>
        <v>0</v>
      </c>
      <c r="CI169" s="42">
        <v>0</v>
      </c>
    </row>
    <row r="170" spans="1:87" s="17" customFormat="1" x14ac:dyDescent="0.25">
      <c r="A170" s="42" t="str">
        <f>"31/10"</f>
        <v>31/10</v>
      </c>
      <c r="B170" s="48" t="s">
        <v>159</v>
      </c>
      <c r="C170" s="64">
        <v>180</v>
      </c>
      <c r="D170" s="37" t="str">
        <f>"150"</f>
        <v>150</v>
      </c>
      <c r="E170" s="37">
        <v>1.46</v>
      </c>
      <c r="F170" s="37">
        <v>1.21</v>
      </c>
      <c r="G170" s="37">
        <v>1.46</v>
      </c>
      <c r="H170" s="37">
        <v>1.21</v>
      </c>
      <c r="I170" s="37">
        <v>6.6</v>
      </c>
      <c r="J170" s="37">
        <v>5.5</v>
      </c>
      <c r="K170" s="37">
        <v>43.984999999999999</v>
      </c>
      <c r="L170" s="37">
        <v>36.653955000000003</v>
      </c>
      <c r="M170" s="37">
        <v>0.75</v>
      </c>
      <c r="N170" s="37">
        <v>0</v>
      </c>
      <c r="O170" s="37">
        <v>0</v>
      </c>
      <c r="P170" s="37">
        <v>0</v>
      </c>
      <c r="Q170" s="37">
        <v>5.42</v>
      </c>
      <c r="R170" s="37">
        <v>0</v>
      </c>
      <c r="S170" s="37">
        <v>0.08</v>
      </c>
      <c r="T170" s="37">
        <v>0</v>
      </c>
      <c r="U170" s="37">
        <v>0</v>
      </c>
      <c r="V170" s="37">
        <v>0.04</v>
      </c>
      <c r="W170" s="37">
        <v>0.31</v>
      </c>
      <c r="X170" s="37">
        <v>18.600000000000001</v>
      </c>
      <c r="Y170" s="37">
        <v>54.31</v>
      </c>
      <c r="Z170" s="37">
        <v>43.76</v>
      </c>
      <c r="AA170" s="37">
        <v>4.99</v>
      </c>
      <c r="AB170" s="37">
        <v>31.39</v>
      </c>
      <c r="AC170" s="37">
        <v>0.05</v>
      </c>
      <c r="AD170" s="37">
        <v>7.5</v>
      </c>
      <c r="AE170" s="37">
        <v>3.38</v>
      </c>
      <c r="AF170" s="37">
        <v>8.25</v>
      </c>
      <c r="AG170" s="37">
        <v>0</v>
      </c>
      <c r="AH170" s="37">
        <v>0.01</v>
      </c>
      <c r="AI170" s="37">
        <v>0.05</v>
      </c>
      <c r="AJ170" s="37">
        <v>0.03</v>
      </c>
      <c r="AK170" s="37">
        <v>0.3</v>
      </c>
      <c r="AL170" s="37">
        <v>0.2</v>
      </c>
      <c r="AM170" s="42">
        <v>0</v>
      </c>
      <c r="AN170" s="42">
        <v>59.9</v>
      </c>
      <c r="AO170" s="42">
        <v>59.17</v>
      </c>
      <c r="AP170" s="42">
        <v>101.43</v>
      </c>
      <c r="AQ170" s="42">
        <v>81.59</v>
      </c>
      <c r="AR170" s="42">
        <v>27.2</v>
      </c>
      <c r="AS170" s="42">
        <v>47.78</v>
      </c>
      <c r="AT170" s="42">
        <v>15.8</v>
      </c>
      <c r="AU170" s="42">
        <v>53.66</v>
      </c>
      <c r="AV170" s="42">
        <v>0</v>
      </c>
      <c r="AW170" s="42">
        <v>0</v>
      </c>
      <c r="AX170" s="42">
        <v>0</v>
      </c>
      <c r="AY170" s="42">
        <v>0</v>
      </c>
      <c r="AZ170" s="42">
        <v>0</v>
      </c>
      <c r="BA170" s="42">
        <v>0</v>
      </c>
      <c r="BB170" s="42">
        <v>0</v>
      </c>
      <c r="BC170" s="42">
        <v>0</v>
      </c>
      <c r="BD170" s="42">
        <v>0</v>
      </c>
      <c r="BE170" s="42">
        <v>67.62</v>
      </c>
      <c r="BF170" s="42">
        <v>9.56</v>
      </c>
      <c r="BG170" s="42">
        <v>0</v>
      </c>
      <c r="BH170" s="42">
        <v>0</v>
      </c>
      <c r="BI170" s="42">
        <v>0</v>
      </c>
      <c r="BJ170" s="42">
        <v>0</v>
      </c>
      <c r="BK170" s="42">
        <v>0</v>
      </c>
      <c r="BL170" s="42">
        <v>0</v>
      </c>
      <c r="BM170" s="42">
        <v>0</v>
      </c>
      <c r="BN170" s="42">
        <v>0</v>
      </c>
      <c r="BO170" s="42">
        <v>0</v>
      </c>
      <c r="BP170" s="42">
        <v>0</v>
      </c>
      <c r="BQ170" s="42">
        <v>0</v>
      </c>
      <c r="BR170" s="42">
        <v>0</v>
      </c>
      <c r="BS170" s="42">
        <v>0</v>
      </c>
      <c r="BT170" s="42">
        <v>0</v>
      </c>
      <c r="BU170" s="42">
        <v>0</v>
      </c>
      <c r="BV170" s="42">
        <v>0</v>
      </c>
      <c r="BW170" s="42">
        <v>0</v>
      </c>
      <c r="BX170" s="42">
        <v>0</v>
      </c>
      <c r="BY170" s="42">
        <v>0</v>
      </c>
      <c r="BZ170" s="42">
        <v>0</v>
      </c>
      <c r="CA170" s="42">
        <v>0</v>
      </c>
      <c r="CB170" s="42">
        <v>0</v>
      </c>
      <c r="CC170" s="42">
        <v>0</v>
      </c>
      <c r="CD170" s="42">
        <v>0</v>
      </c>
      <c r="CE170" s="42">
        <v>145.72</v>
      </c>
      <c r="CF170" s="42">
        <v>8.06</v>
      </c>
      <c r="CG170" s="42"/>
      <c r="CH170" s="42">
        <v>0.2</v>
      </c>
      <c r="CI170" s="42">
        <v>0.2</v>
      </c>
    </row>
    <row r="171" spans="1:87" s="13" customFormat="1" x14ac:dyDescent="0.25">
      <c r="A171" s="54" t="s">
        <v>130</v>
      </c>
      <c r="B171" s="47" t="s">
        <v>133</v>
      </c>
      <c r="C171" s="58" t="s">
        <v>231</v>
      </c>
      <c r="D171" s="54" t="str">
        <f>"25/5/5"</f>
        <v>25/5/5</v>
      </c>
      <c r="E171" s="54">
        <v>4.16</v>
      </c>
      <c r="F171" s="54">
        <v>3.26</v>
      </c>
      <c r="G171" s="54">
        <v>5.76</v>
      </c>
      <c r="H171" s="54">
        <v>5.18</v>
      </c>
      <c r="I171" s="54">
        <v>14.14</v>
      </c>
      <c r="J171" s="54">
        <v>11.79</v>
      </c>
      <c r="K171" s="54">
        <v>126.59</v>
      </c>
      <c r="L171" s="54">
        <v>108.07199999999999</v>
      </c>
      <c r="M171" s="54">
        <v>3.12</v>
      </c>
      <c r="N171" s="54">
        <v>0.11</v>
      </c>
      <c r="O171" s="54">
        <v>0</v>
      </c>
      <c r="P171" s="54">
        <v>0</v>
      </c>
      <c r="Q171" s="54">
        <v>0.34</v>
      </c>
      <c r="R171" s="54">
        <v>11.4</v>
      </c>
      <c r="S171" s="54">
        <v>0.05</v>
      </c>
      <c r="T171" s="54">
        <v>0</v>
      </c>
      <c r="U171" s="54">
        <v>0</v>
      </c>
      <c r="V171" s="54">
        <v>0.1</v>
      </c>
      <c r="W171" s="54">
        <v>0.74</v>
      </c>
      <c r="X171" s="54">
        <v>55.75</v>
      </c>
      <c r="Y171" s="54">
        <v>6.5</v>
      </c>
      <c r="Z171" s="54">
        <v>51.2</v>
      </c>
      <c r="AA171" s="54">
        <v>2.75</v>
      </c>
      <c r="AB171" s="54">
        <v>31.5</v>
      </c>
      <c r="AC171" s="54">
        <v>0.05</v>
      </c>
      <c r="AD171" s="54">
        <v>30.5</v>
      </c>
      <c r="AE171" s="54">
        <v>23.5</v>
      </c>
      <c r="AF171" s="54">
        <v>34.4</v>
      </c>
      <c r="AG171" s="54">
        <v>7.0000000000000007E-2</v>
      </c>
      <c r="AH171" s="54">
        <v>0</v>
      </c>
      <c r="AI171" s="54">
        <v>0.03</v>
      </c>
      <c r="AJ171" s="54">
        <v>0.02</v>
      </c>
      <c r="AK171" s="54">
        <v>0.35</v>
      </c>
      <c r="AL171" s="54">
        <v>0.04</v>
      </c>
      <c r="AM171" s="46">
        <v>0</v>
      </c>
      <c r="AN171" s="46">
        <v>172.35</v>
      </c>
      <c r="AO171" s="46">
        <v>156.05000000000001</v>
      </c>
      <c r="AP171" s="46">
        <v>265.05</v>
      </c>
      <c r="AQ171" s="46">
        <v>129.75</v>
      </c>
      <c r="AR171" s="46">
        <v>57.6</v>
      </c>
      <c r="AS171" s="46">
        <v>107.35</v>
      </c>
      <c r="AT171" s="46">
        <v>58.9</v>
      </c>
      <c r="AU171" s="46">
        <v>173.1</v>
      </c>
      <c r="AV171" s="46">
        <v>104.3</v>
      </c>
      <c r="AW171" s="46">
        <v>134.80000000000001</v>
      </c>
      <c r="AX171" s="46">
        <v>155.1</v>
      </c>
      <c r="AY171" s="46">
        <v>75.75</v>
      </c>
      <c r="AZ171" s="46">
        <v>95.7</v>
      </c>
      <c r="BA171" s="46">
        <v>842.6</v>
      </c>
      <c r="BB171" s="46">
        <v>0</v>
      </c>
      <c r="BC171" s="46">
        <v>326.89999999999998</v>
      </c>
      <c r="BD171" s="46">
        <v>148.94999999999999</v>
      </c>
      <c r="BE171" s="46">
        <v>125.85</v>
      </c>
      <c r="BF171" s="46">
        <v>54.25</v>
      </c>
      <c r="BG171" s="46">
        <v>0.13</v>
      </c>
      <c r="BH171" s="46">
        <v>7.0000000000000007E-2</v>
      </c>
      <c r="BI171" s="46">
        <v>0.05</v>
      </c>
      <c r="BJ171" s="46">
        <v>0.13</v>
      </c>
      <c r="BK171" s="46">
        <v>0.15</v>
      </c>
      <c r="BL171" s="46">
        <v>0.56000000000000005</v>
      </c>
      <c r="BM171" s="46">
        <v>0.02</v>
      </c>
      <c r="BN171" s="46">
        <v>1.48</v>
      </c>
      <c r="BO171" s="46">
        <v>0.01</v>
      </c>
      <c r="BP171" s="46">
        <v>0.42</v>
      </c>
      <c r="BQ171" s="46">
        <v>0.01</v>
      </c>
      <c r="BR171" s="46">
        <v>0</v>
      </c>
      <c r="BS171" s="46">
        <v>0</v>
      </c>
      <c r="BT171" s="46">
        <v>0.1</v>
      </c>
      <c r="BU171" s="46">
        <v>0.15</v>
      </c>
      <c r="BV171" s="46">
        <v>1.18</v>
      </c>
      <c r="BW171" s="46">
        <v>0</v>
      </c>
      <c r="BX171" s="46">
        <v>0</v>
      </c>
      <c r="BY171" s="46">
        <v>0.18</v>
      </c>
      <c r="BZ171" s="46">
        <v>0.01</v>
      </c>
      <c r="CA171" s="46">
        <v>0</v>
      </c>
      <c r="CB171" s="46">
        <v>0</v>
      </c>
      <c r="CC171" s="46">
        <v>0</v>
      </c>
      <c r="CD171" s="46">
        <v>0</v>
      </c>
      <c r="CE171" s="46">
        <v>13.07</v>
      </c>
      <c r="CF171" s="46">
        <v>34.42</v>
      </c>
      <c r="CG171" s="46"/>
      <c r="CH171" s="46">
        <v>0</v>
      </c>
      <c r="CI171" s="46">
        <v>0</v>
      </c>
    </row>
    <row r="172" spans="1:87" s="19" customFormat="1" x14ac:dyDescent="0.25">
      <c r="A172" s="49"/>
      <c r="B172" s="18" t="s">
        <v>87</v>
      </c>
      <c r="C172" s="66">
        <v>427</v>
      </c>
      <c r="D172" s="49">
        <v>360</v>
      </c>
      <c r="E172" s="49">
        <f t="shared" ref="E172" si="59">SUM(E168:E171)</f>
        <v>14.55</v>
      </c>
      <c r="F172" s="49">
        <f>SUM(F168:F171)</f>
        <v>12.31</v>
      </c>
      <c r="G172" s="49">
        <f t="shared" ref="G172:BR172" si="60">SUM(G168:G171)</f>
        <v>17.649999999999999</v>
      </c>
      <c r="H172" s="49">
        <f t="shared" si="60"/>
        <v>16.12</v>
      </c>
      <c r="I172" s="49">
        <f t="shared" si="60"/>
        <v>52.03</v>
      </c>
      <c r="J172" s="49">
        <f t="shared" si="60"/>
        <v>43.39</v>
      </c>
      <c r="K172" s="49">
        <f t="shared" si="60"/>
        <v>423.76499999999999</v>
      </c>
      <c r="L172" s="49">
        <f t="shared" si="60"/>
        <v>366.82368404000005</v>
      </c>
      <c r="M172" s="49">
        <f t="shared" si="60"/>
        <v>8.3000000000000007</v>
      </c>
      <c r="N172" s="49">
        <f t="shared" si="60"/>
        <v>0.24</v>
      </c>
      <c r="O172" s="49">
        <f t="shared" si="60"/>
        <v>4.43</v>
      </c>
      <c r="P172" s="49">
        <f t="shared" si="60"/>
        <v>0</v>
      </c>
      <c r="Q172" s="49">
        <f t="shared" si="60"/>
        <v>13.3</v>
      </c>
      <c r="R172" s="49">
        <f t="shared" si="60"/>
        <v>28.89</v>
      </c>
      <c r="S172" s="49">
        <f t="shared" si="60"/>
        <v>1.1000000000000001</v>
      </c>
      <c r="T172" s="49">
        <f t="shared" si="60"/>
        <v>0</v>
      </c>
      <c r="U172" s="49">
        <f t="shared" si="60"/>
        <v>0</v>
      </c>
      <c r="V172" s="49">
        <f t="shared" si="60"/>
        <v>0.22</v>
      </c>
      <c r="W172" s="49">
        <f t="shared" si="60"/>
        <v>2.5099999999999998</v>
      </c>
      <c r="X172" s="49">
        <f t="shared" si="60"/>
        <v>336.03000000000003</v>
      </c>
      <c r="Y172" s="49">
        <f t="shared" si="60"/>
        <v>231.91</v>
      </c>
      <c r="Z172" s="49">
        <f t="shared" si="60"/>
        <v>190.63</v>
      </c>
      <c r="AA172" s="49">
        <f t="shared" si="60"/>
        <v>39.880000000000003</v>
      </c>
      <c r="AB172" s="49">
        <f t="shared" si="60"/>
        <v>183.44</v>
      </c>
      <c r="AC172" s="49">
        <f t="shared" si="60"/>
        <v>0.97000000000000008</v>
      </c>
      <c r="AD172" s="49">
        <f t="shared" si="60"/>
        <v>90.18</v>
      </c>
      <c r="AE172" s="49">
        <f t="shared" si="60"/>
        <v>61.080000000000005</v>
      </c>
      <c r="AF172" s="49">
        <f t="shared" si="60"/>
        <v>101.14000000000001</v>
      </c>
      <c r="AG172" s="49">
        <f t="shared" si="60"/>
        <v>0.29000000000000004</v>
      </c>
      <c r="AH172" s="49">
        <f t="shared" si="60"/>
        <v>0.12</v>
      </c>
      <c r="AI172" s="49">
        <f t="shared" si="60"/>
        <v>0.19</v>
      </c>
      <c r="AJ172" s="49">
        <f t="shared" si="60"/>
        <v>0.45000000000000007</v>
      </c>
      <c r="AK172" s="49">
        <f t="shared" si="60"/>
        <v>2.64</v>
      </c>
      <c r="AL172" s="49">
        <f t="shared" si="60"/>
        <v>0.39999999999999997</v>
      </c>
      <c r="AM172" s="49">
        <f t="shared" si="60"/>
        <v>0</v>
      </c>
      <c r="AN172" s="49">
        <f t="shared" si="60"/>
        <v>368.94</v>
      </c>
      <c r="AO172" s="49">
        <f t="shared" si="60"/>
        <v>340.34000000000003</v>
      </c>
      <c r="AP172" s="49">
        <f t="shared" si="60"/>
        <v>810.76</v>
      </c>
      <c r="AQ172" s="49">
        <f t="shared" si="60"/>
        <v>295.69</v>
      </c>
      <c r="AR172" s="49">
        <f t="shared" si="60"/>
        <v>170.62</v>
      </c>
      <c r="AS172" s="49">
        <f t="shared" si="60"/>
        <v>271.85000000000002</v>
      </c>
      <c r="AT172" s="49">
        <f t="shared" si="60"/>
        <v>127.88</v>
      </c>
      <c r="AU172" s="49">
        <f t="shared" si="60"/>
        <v>395.14</v>
      </c>
      <c r="AV172" s="49">
        <f t="shared" si="60"/>
        <v>415.11</v>
      </c>
      <c r="AW172" s="49">
        <f t="shared" si="60"/>
        <v>258.04000000000002</v>
      </c>
      <c r="AX172" s="49">
        <f t="shared" si="60"/>
        <v>344.14</v>
      </c>
      <c r="AY172" s="49">
        <f t="shared" si="60"/>
        <v>151.74</v>
      </c>
      <c r="AZ172" s="49">
        <f t="shared" si="60"/>
        <v>182.87</v>
      </c>
      <c r="BA172" s="49">
        <f t="shared" si="60"/>
        <v>1486.5900000000001</v>
      </c>
      <c r="BB172" s="49">
        <f t="shared" si="60"/>
        <v>0</v>
      </c>
      <c r="BC172" s="49">
        <f t="shared" si="60"/>
        <v>561.75</v>
      </c>
      <c r="BD172" s="49">
        <f t="shared" si="60"/>
        <v>352.29999999999995</v>
      </c>
      <c r="BE172" s="49">
        <f t="shared" si="60"/>
        <v>312.87</v>
      </c>
      <c r="BF172" s="49">
        <f t="shared" si="60"/>
        <v>115.97</v>
      </c>
      <c r="BG172" s="49">
        <f t="shared" si="60"/>
        <v>0.31</v>
      </c>
      <c r="BH172" s="49">
        <f t="shared" si="60"/>
        <v>0.11000000000000001</v>
      </c>
      <c r="BI172" s="49">
        <f t="shared" si="60"/>
        <v>0.09</v>
      </c>
      <c r="BJ172" s="49">
        <f t="shared" si="60"/>
        <v>0.22</v>
      </c>
      <c r="BK172" s="49">
        <f t="shared" si="60"/>
        <v>0.27</v>
      </c>
      <c r="BL172" s="49">
        <f t="shared" si="60"/>
        <v>0.95000000000000007</v>
      </c>
      <c r="BM172" s="49">
        <f t="shared" si="60"/>
        <v>0.02</v>
      </c>
      <c r="BN172" s="49">
        <f t="shared" si="60"/>
        <v>2.76</v>
      </c>
      <c r="BO172" s="49">
        <f t="shared" si="60"/>
        <v>0.01</v>
      </c>
      <c r="BP172" s="49">
        <f t="shared" si="60"/>
        <v>0.8</v>
      </c>
      <c r="BQ172" s="49">
        <f t="shared" si="60"/>
        <v>0.02</v>
      </c>
      <c r="BR172" s="49">
        <f t="shared" si="60"/>
        <v>0</v>
      </c>
      <c r="BS172" s="49">
        <f t="shared" ref="BS172:CI172" si="61">SUM(BS168:BS171)</f>
        <v>0</v>
      </c>
      <c r="BT172" s="49">
        <f t="shared" si="61"/>
        <v>0.1</v>
      </c>
      <c r="BU172" s="49">
        <f t="shared" si="61"/>
        <v>0.29000000000000004</v>
      </c>
      <c r="BV172" s="49">
        <f t="shared" si="61"/>
        <v>2.44</v>
      </c>
      <c r="BW172" s="49">
        <f t="shared" si="61"/>
        <v>0</v>
      </c>
      <c r="BX172" s="49">
        <f t="shared" si="61"/>
        <v>0</v>
      </c>
      <c r="BY172" s="49">
        <f t="shared" si="61"/>
        <v>0.75</v>
      </c>
      <c r="BZ172" s="49">
        <f t="shared" si="61"/>
        <v>0.02</v>
      </c>
      <c r="CA172" s="49">
        <f t="shared" si="61"/>
        <v>0</v>
      </c>
      <c r="CB172" s="49">
        <f t="shared" si="61"/>
        <v>0</v>
      </c>
      <c r="CC172" s="49">
        <f t="shared" si="61"/>
        <v>0</v>
      </c>
      <c r="CD172" s="49">
        <f t="shared" si="61"/>
        <v>0</v>
      </c>
      <c r="CE172" s="49">
        <f t="shared" si="61"/>
        <v>280.8</v>
      </c>
      <c r="CF172" s="49">
        <f t="shared" si="61"/>
        <v>100.36</v>
      </c>
      <c r="CG172" s="49">
        <f t="shared" si="61"/>
        <v>0</v>
      </c>
      <c r="CH172" s="49">
        <f t="shared" si="61"/>
        <v>0.4</v>
      </c>
      <c r="CI172" s="49">
        <f t="shared" si="61"/>
        <v>0.4</v>
      </c>
    </row>
    <row r="173" spans="1:87" x14ac:dyDescent="0.25">
      <c r="A173" s="55"/>
      <c r="B173" s="14" t="s">
        <v>88</v>
      </c>
      <c r="C173" s="62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  <c r="AL173" s="55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O173" s="63"/>
      <c r="BP173" s="63"/>
      <c r="BQ173" s="63"/>
      <c r="BR173" s="63"/>
      <c r="BS173" s="63"/>
      <c r="BT173" s="63"/>
      <c r="BU173" s="63"/>
      <c r="BV173" s="63"/>
      <c r="BW173" s="63"/>
      <c r="BX173" s="63"/>
      <c r="BY173" s="63"/>
      <c r="BZ173" s="63"/>
      <c r="CA173" s="63"/>
      <c r="CB173" s="63"/>
      <c r="CC173" s="63"/>
      <c r="CD173" s="63"/>
      <c r="CE173" s="63"/>
      <c r="CF173" s="63"/>
      <c r="CG173" s="63"/>
      <c r="CH173" s="63"/>
      <c r="CI173" s="63"/>
    </row>
    <row r="174" spans="1:87" s="13" customFormat="1" x14ac:dyDescent="0.25">
      <c r="A174" s="54" t="str">
        <f>"-"</f>
        <v>-</v>
      </c>
      <c r="B174" s="47" t="s">
        <v>94</v>
      </c>
      <c r="C174" s="65">
        <v>100</v>
      </c>
      <c r="D174" s="54" t="str">
        <f>"100"</f>
        <v>100</v>
      </c>
      <c r="E174" s="54">
        <v>0.5</v>
      </c>
      <c r="F174" s="54">
        <v>0.5</v>
      </c>
      <c r="G174" s="54">
        <v>0.1</v>
      </c>
      <c r="H174" s="54">
        <v>0.1</v>
      </c>
      <c r="I174" s="54">
        <v>10.3</v>
      </c>
      <c r="J174" s="54">
        <v>10.3</v>
      </c>
      <c r="K174" s="54">
        <v>43.24</v>
      </c>
      <c r="L174" s="54">
        <v>43.239999999999995</v>
      </c>
      <c r="M174" s="54">
        <v>0</v>
      </c>
      <c r="N174" s="54">
        <v>0</v>
      </c>
      <c r="O174" s="54">
        <v>0</v>
      </c>
      <c r="P174" s="54">
        <v>0</v>
      </c>
      <c r="Q174" s="54">
        <v>9.9</v>
      </c>
      <c r="R174" s="54">
        <v>0.2</v>
      </c>
      <c r="S174" s="54">
        <v>0.2</v>
      </c>
      <c r="T174" s="54">
        <v>0</v>
      </c>
      <c r="U174" s="54">
        <v>0</v>
      </c>
      <c r="V174" s="54">
        <v>0.5</v>
      </c>
      <c r="W174" s="54">
        <v>0.3</v>
      </c>
      <c r="X174" s="54">
        <v>6</v>
      </c>
      <c r="Y174" s="54">
        <v>120</v>
      </c>
      <c r="Z174" s="54">
        <v>7</v>
      </c>
      <c r="AA174" s="54">
        <v>4</v>
      </c>
      <c r="AB174" s="54">
        <v>7</v>
      </c>
      <c r="AC174" s="54">
        <v>1.4</v>
      </c>
      <c r="AD174" s="54">
        <v>0</v>
      </c>
      <c r="AE174" s="54">
        <v>0</v>
      </c>
      <c r="AF174" s="54">
        <v>0</v>
      </c>
      <c r="AG174" s="54">
        <v>0.1</v>
      </c>
      <c r="AH174" s="54">
        <v>0.01</v>
      </c>
      <c r="AI174" s="54">
        <v>0.01</v>
      </c>
      <c r="AJ174" s="54">
        <v>0.1</v>
      </c>
      <c r="AK174" s="54">
        <v>0.2</v>
      </c>
      <c r="AL174" s="54">
        <v>2</v>
      </c>
      <c r="AM174" s="46">
        <v>0.2</v>
      </c>
      <c r="AN174" s="46">
        <v>8</v>
      </c>
      <c r="AO174" s="46">
        <v>10</v>
      </c>
      <c r="AP174" s="46">
        <v>14</v>
      </c>
      <c r="AQ174" s="46">
        <v>14</v>
      </c>
      <c r="AR174" s="46">
        <v>2</v>
      </c>
      <c r="AS174" s="46">
        <v>8</v>
      </c>
      <c r="AT174" s="46">
        <v>2</v>
      </c>
      <c r="AU174" s="46">
        <v>7</v>
      </c>
      <c r="AV174" s="46">
        <v>13</v>
      </c>
      <c r="AW174" s="46">
        <v>8</v>
      </c>
      <c r="AX174" s="46">
        <v>58</v>
      </c>
      <c r="AY174" s="46">
        <v>5</v>
      </c>
      <c r="AZ174" s="46">
        <v>11</v>
      </c>
      <c r="BA174" s="46">
        <v>32</v>
      </c>
      <c r="BB174" s="46">
        <v>0</v>
      </c>
      <c r="BC174" s="46">
        <v>10</v>
      </c>
      <c r="BD174" s="46">
        <v>12</v>
      </c>
      <c r="BE174" s="46">
        <v>5</v>
      </c>
      <c r="BF174" s="46">
        <v>4</v>
      </c>
      <c r="BG174" s="46">
        <v>0</v>
      </c>
      <c r="BH174" s="46">
        <v>0</v>
      </c>
      <c r="BI174" s="46">
        <v>0</v>
      </c>
      <c r="BJ174" s="46">
        <v>0</v>
      </c>
      <c r="BK174" s="46">
        <v>0</v>
      </c>
      <c r="BL174" s="46">
        <v>0</v>
      </c>
      <c r="BM174" s="46">
        <v>0</v>
      </c>
      <c r="BN174" s="46">
        <v>0</v>
      </c>
      <c r="BO174" s="46">
        <v>0</v>
      </c>
      <c r="BP174" s="46">
        <v>0</v>
      </c>
      <c r="BQ174" s="46">
        <v>0</v>
      </c>
      <c r="BR174" s="46">
        <v>0</v>
      </c>
      <c r="BS174" s="46">
        <v>0</v>
      </c>
      <c r="BT174" s="46">
        <v>0</v>
      </c>
      <c r="BU174" s="46">
        <v>0</v>
      </c>
      <c r="BV174" s="46">
        <v>0</v>
      </c>
      <c r="BW174" s="46">
        <v>0</v>
      </c>
      <c r="BX174" s="46">
        <v>0</v>
      </c>
      <c r="BY174" s="46">
        <v>0</v>
      </c>
      <c r="BZ174" s="46">
        <v>0</v>
      </c>
      <c r="CA174" s="46">
        <v>0</v>
      </c>
      <c r="CB174" s="46">
        <v>0</v>
      </c>
      <c r="CC174" s="46">
        <v>0</v>
      </c>
      <c r="CD174" s="46">
        <v>0</v>
      </c>
      <c r="CE174" s="46">
        <v>88.1</v>
      </c>
      <c r="CF174" s="46">
        <v>0</v>
      </c>
      <c r="CG174" s="46"/>
      <c r="CH174" s="46">
        <v>2</v>
      </c>
      <c r="CI174" s="46">
        <v>2</v>
      </c>
    </row>
    <row r="175" spans="1:87" s="19" customFormat="1" x14ac:dyDescent="0.25">
      <c r="A175" s="49"/>
      <c r="B175" s="18" t="s">
        <v>90</v>
      </c>
      <c r="C175" s="66">
        <v>100</v>
      </c>
      <c r="D175" s="49">
        <v>100</v>
      </c>
      <c r="E175" s="49">
        <v>0.5</v>
      </c>
      <c r="F175" s="49">
        <v>0.5</v>
      </c>
      <c r="G175" s="49">
        <v>0.1</v>
      </c>
      <c r="H175" s="49">
        <v>0.1</v>
      </c>
      <c r="I175" s="49">
        <v>10.3</v>
      </c>
      <c r="J175" s="49">
        <v>10.3</v>
      </c>
      <c r="K175" s="49">
        <v>43.24</v>
      </c>
      <c r="L175" s="49">
        <v>43.24</v>
      </c>
      <c r="M175" s="49">
        <v>0</v>
      </c>
      <c r="N175" s="49">
        <v>0</v>
      </c>
      <c r="O175" s="49">
        <v>0</v>
      </c>
      <c r="P175" s="49">
        <v>0</v>
      </c>
      <c r="Q175" s="49">
        <v>9.9</v>
      </c>
      <c r="R175" s="49">
        <v>0.2</v>
      </c>
      <c r="S175" s="49">
        <v>0.2</v>
      </c>
      <c r="T175" s="49">
        <v>0</v>
      </c>
      <c r="U175" s="49">
        <v>0</v>
      </c>
      <c r="V175" s="49">
        <v>0.5</v>
      </c>
      <c r="W175" s="49">
        <v>0.3</v>
      </c>
      <c r="X175" s="49">
        <v>6</v>
      </c>
      <c r="Y175" s="49">
        <v>120</v>
      </c>
      <c r="Z175" s="49">
        <v>7</v>
      </c>
      <c r="AA175" s="49">
        <v>4</v>
      </c>
      <c r="AB175" s="49">
        <v>7</v>
      </c>
      <c r="AC175" s="49">
        <v>1.4</v>
      </c>
      <c r="AD175" s="49">
        <v>0</v>
      </c>
      <c r="AE175" s="49">
        <v>0</v>
      </c>
      <c r="AF175" s="49">
        <v>0</v>
      </c>
      <c r="AG175" s="49">
        <v>0.1</v>
      </c>
      <c r="AH175" s="49">
        <v>0.01</v>
      </c>
      <c r="AI175" s="49">
        <v>0.01</v>
      </c>
      <c r="AJ175" s="49">
        <v>0.1</v>
      </c>
      <c r="AK175" s="49">
        <v>0.2</v>
      </c>
      <c r="AL175" s="49">
        <v>2</v>
      </c>
      <c r="AM175" s="60">
        <v>0.2</v>
      </c>
      <c r="AN175" s="60">
        <v>8</v>
      </c>
      <c r="AO175" s="60">
        <v>10</v>
      </c>
      <c r="AP175" s="60">
        <v>14</v>
      </c>
      <c r="AQ175" s="60">
        <v>14</v>
      </c>
      <c r="AR175" s="60">
        <v>2</v>
      </c>
      <c r="AS175" s="60">
        <v>8</v>
      </c>
      <c r="AT175" s="60">
        <v>2</v>
      </c>
      <c r="AU175" s="60">
        <v>7</v>
      </c>
      <c r="AV175" s="60">
        <v>13</v>
      </c>
      <c r="AW175" s="60">
        <v>8</v>
      </c>
      <c r="AX175" s="60">
        <v>58</v>
      </c>
      <c r="AY175" s="60">
        <v>5</v>
      </c>
      <c r="AZ175" s="60">
        <v>11</v>
      </c>
      <c r="BA175" s="60">
        <v>32</v>
      </c>
      <c r="BB175" s="60">
        <v>0</v>
      </c>
      <c r="BC175" s="60">
        <v>10</v>
      </c>
      <c r="BD175" s="60">
        <v>12</v>
      </c>
      <c r="BE175" s="60">
        <v>5</v>
      </c>
      <c r="BF175" s="60">
        <v>4</v>
      </c>
      <c r="BG175" s="60">
        <v>0</v>
      </c>
      <c r="BH175" s="60">
        <v>0</v>
      </c>
      <c r="BI175" s="60">
        <v>0</v>
      </c>
      <c r="BJ175" s="60">
        <v>0</v>
      </c>
      <c r="BK175" s="60">
        <v>0</v>
      </c>
      <c r="BL175" s="60">
        <v>0</v>
      </c>
      <c r="BM175" s="60">
        <v>0</v>
      </c>
      <c r="BN175" s="60">
        <v>0</v>
      </c>
      <c r="BO175" s="60">
        <v>0</v>
      </c>
      <c r="BP175" s="60">
        <v>0</v>
      </c>
      <c r="BQ175" s="60">
        <v>0</v>
      </c>
      <c r="BR175" s="60">
        <v>0</v>
      </c>
      <c r="BS175" s="60">
        <v>0</v>
      </c>
      <c r="BT175" s="60">
        <v>0</v>
      </c>
      <c r="BU175" s="60">
        <v>0</v>
      </c>
      <c r="BV175" s="60">
        <v>0</v>
      </c>
      <c r="BW175" s="60">
        <v>0</v>
      </c>
      <c r="BX175" s="60">
        <v>0</v>
      </c>
      <c r="BY175" s="60">
        <v>0</v>
      </c>
      <c r="BZ175" s="60">
        <v>0</v>
      </c>
      <c r="CA175" s="60">
        <v>0</v>
      </c>
      <c r="CB175" s="60">
        <v>0</v>
      </c>
      <c r="CC175" s="60">
        <v>0</v>
      </c>
      <c r="CD175" s="60">
        <v>0</v>
      </c>
      <c r="CE175" s="60">
        <v>88.1</v>
      </c>
      <c r="CF175" s="60">
        <v>0</v>
      </c>
      <c r="CG175" s="60"/>
      <c r="CH175" s="60">
        <v>2</v>
      </c>
      <c r="CI175" s="60">
        <v>2</v>
      </c>
    </row>
    <row r="176" spans="1:87" x14ac:dyDescent="0.25">
      <c r="A176" s="55"/>
      <c r="B176" s="14" t="s">
        <v>91</v>
      </c>
      <c r="C176" s="62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63"/>
      <c r="BN176" s="63"/>
      <c r="BO176" s="63"/>
      <c r="BP176" s="63"/>
      <c r="BQ176" s="63"/>
      <c r="BR176" s="63"/>
      <c r="BS176" s="63"/>
      <c r="BT176" s="63"/>
      <c r="BU176" s="63"/>
      <c r="BV176" s="63"/>
      <c r="BW176" s="63"/>
      <c r="BX176" s="63"/>
      <c r="BY176" s="63"/>
      <c r="BZ176" s="63"/>
      <c r="CA176" s="63"/>
      <c r="CB176" s="63"/>
      <c r="CC176" s="63"/>
      <c r="CD176" s="63"/>
      <c r="CE176" s="63"/>
      <c r="CF176" s="63"/>
      <c r="CG176" s="63"/>
      <c r="CH176" s="63"/>
      <c r="CI176" s="63"/>
    </row>
    <row r="177" spans="1:87" s="17" customFormat="1" x14ac:dyDescent="0.25">
      <c r="A177" s="42" t="s">
        <v>274</v>
      </c>
      <c r="B177" s="78" t="s">
        <v>275</v>
      </c>
      <c r="C177" s="77">
        <v>50</v>
      </c>
      <c r="D177" s="42" t="str">
        <f>"30"</f>
        <v>30</v>
      </c>
      <c r="E177" s="42">
        <v>0.95</v>
      </c>
      <c r="F177" s="42">
        <v>0.56999999999999995</v>
      </c>
      <c r="G177" s="42">
        <v>2.6</v>
      </c>
      <c r="H177" s="42">
        <v>1.6</v>
      </c>
      <c r="I177" s="42">
        <v>5.0999999999999996</v>
      </c>
      <c r="J177" s="42">
        <v>3.1</v>
      </c>
      <c r="K177" s="42">
        <v>47</v>
      </c>
      <c r="L177" s="42">
        <v>28.2</v>
      </c>
      <c r="M177" s="42">
        <v>0.27</v>
      </c>
      <c r="N177" s="42">
        <v>1.37</v>
      </c>
      <c r="O177" s="42">
        <v>0</v>
      </c>
      <c r="P177" s="42">
        <v>0</v>
      </c>
      <c r="Q177" s="42">
        <v>1.33</v>
      </c>
      <c r="R177" s="42">
        <v>1.1299999999999999</v>
      </c>
      <c r="S177" s="42">
        <v>0.52</v>
      </c>
      <c r="T177" s="42">
        <v>0</v>
      </c>
      <c r="U177" s="42">
        <v>0</v>
      </c>
      <c r="V177" s="42">
        <v>0.08</v>
      </c>
      <c r="W177" s="42">
        <v>0.56999999999999995</v>
      </c>
      <c r="X177" s="42">
        <v>115.56</v>
      </c>
      <c r="Y177" s="42">
        <v>84.41</v>
      </c>
      <c r="Z177" s="42">
        <v>7.22</v>
      </c>
      <c r="AA177" s="42">
        <v>6.25</v>
      </c>
      <c r="AB177" s="42">
        <v>12.96</v>
      </c>
      <c r="AC177" s="42">
        <v>0.26</v>
      </c>
      <c r="AD177" s="42">
        <v>0</v>
      </c>
      <c r="AE177" s="42">
        <v>568.41999999999996</v>
      </c>
      <c r="AF177" s="42">
        <v>96.67</v>
      </c>
      <c r="AG177" s="42">
        <v>0.97</v>
      </c>
      <c r="AH177" s="42">
        <v>0.02</v>
      </c>
      <c r="AI177" s="42">
        <v>0.01</v>
      </c>
      <c r="AJ177" s="42">
        <v>0.17</v>
      </c>
      <c r="AK177" s="42">
        <v>0.24</v>
      </c>
      <c r="AL177" s="42">
        <v>2.97</v>
      </c>
      <c r="AM177" s="42">
        <v>0</v>
      </c>
      <c r="AN177" s="42">
        <v>7.6</v>
      </c>
      <c r="AO177" s="42">
        <v>8.82</v>
      </c>
      <c r="AP177" s="42">
        <v>10.47</v>
      </c>
      <c r="AQ177" s="42">
        <v>12.69</v>
      </c>
      <c r="AR177" s="42">
        <v>2.57</v>
      </c>
      <c r="AS177" s="42">
        <v>8.19</v>
      </c>
      <c r="AT177" s="42">
        <v>2.76</v>
      </c>
      <c r="AU177" s="42">
        <v>7.65</v>
      </c>
      <c r="AV177" s="42">
        <v>9.34</v>
      </c>
      <c r="AW177" s="42">
        <v>18.84</v>
      </c>
      <c r="AX177" s="42">
        <v>34.64</v>
      </c>
      <c r="AY177" s="42">
        <v>2.68</v>
      </c>
      <c r="AZ177" s="42">
        <v>7.06</v>
      </c>
      <c r="BA177" s="42">
        <v>46.56</v>
      </c>
      <c r="BB177" s="42">
        <v>0</v>
      </c>
      <c r="BC177" s="42">
        <v>6.93</v>
      </c>
      <c r="BD177" s="42">
        <v>7.98</v>
      </c>
      <c r="BE177" s="42">
        <v>6.58</v>
      </c>
      <c r="BF177" s="42">
        <v>2.58</v>
      </c>
      <c r="BG177" s="42">
        <v>0</v>
      </c>
      <c r="BH177" s="42">
        <v>0</v>
      </c>
      <c r="BI177" s="42">
        <v>0</v>
      </c>
      <c r="BJ177" s="42">
        <v>0</v>
      </c>
      <c r="BK177" s="42">
        <v>0</v>
      </c>
      <c r="BL177" s="42">
        <v>0</v>
      </c>
      <c r="BM177" s="42">
        <v>0</v>
      </c>
      <c r="BN177" s="42">
        <v>0.13</v>
      </c>
      <c r="BO177" s="42">
        <v>0</v>
      </c>
      <c r="BP177" s="42">
        <v>0.09</v>
      </c>
      <c r="BQ177" s="42">
        <v>0.01</v>
      </c>
      <c r="BR177" s="42">
        <v>0.01</v>
      </c>
      <c r="BS177" s="42">
        <v>0</v>
      </c>
      <c r="BT177" s="42">
        <v>0</v>
      </c>
      <c r="BU177" s="42">
        <v>0</v>
      </c>
      <c r="BV177" s="42">
        <v>0.5</v>
      </c>
      <c r="BW177" s="42">
        <v>0</v>
      </c>
      <c r="BX177" s="42">
        <v>0</v>
      </c>
      <c r="BY177" s="42">
        <v>1.22</v>
      </c>
      <c r="BZ177" s="42">
        <v>0</v>
      </c>
      <c r="CA177" s="42">
        <v>0</v>
      </c>
      <c r="CB177" s="42">
        <v>0</v>
      </c>
      <c r="CC177" s="42">
        <v>0</v>
      </c>
      <c r="CD177" s="42">
        <v>0</v>
      </c>
      <c r="CE177" s="42">
        <v>24.16</v>
      </c>
      <c r="CF177" s="42">
        <v>94.74</v>
      </c>
      <c r="CG177" s="42"/>
      <c r="CH177" s="42">
        <v>30</v>
      </c>
      <c r="CI177" s="42">
        <v>18</v>
      </c>
    </row>
    <row r="178" spans="1:87" s="17" customFormat="1" ht="31.5" x14ac:dyDescent="0.25">
      <c r="A178" s="42" t="s">
        <v>190</v>
      </c>
      <c r="B178" s="48" t="s">
        <v>193</v>
      </c>
      <c r="C178" s="57" t="s">
        <v>234</v>
      </c>
      <c r="D178" s="37" t="str">
        <f>"150/15/5"</f>
        <v>150/15/5</v>
      </c>
      <c r="E178" s="37">
        <v>4.4400000000000004</v>
      </c>
      <c r="F178" s="37">
        <v>4.18</v>
      </c>
      <c r="G178" s="37">
        <v>5.55</v>
      </c>
      <c r="H178" s="37">
        <v>4.9800000000000004</v>
      </c>
      <c r="I178" s="37">
        <v>12.67</v>
      </c>
      <c r="J178" s="37">
        <v>10.61</v>
      </c>
      <c r="K178" s="37">
        <v>117.1</v>
      </c>
      <c r="L178" s="37">
        <v>102.9232035</v>
      </c>
      <c r="M178" s="37">
        <v>2.29</v>
      </c>
      <c r="N178" s="37">
        <v>1.95</v>
      </c>
      <c r="O178" s="37">
        <v>2.0499999999999998</v>
      </c>
      <c r="P178" s="37">
        <v>0</v>
      </c>
      <c r="Q178" s="37">
        <v>1.55</v>
      </c>
      <c r="R178" s="37">
        <v>7.96</v>
      </c>
      <c r="S178" s="37">
        <v>1.1100000000000001</v>
      </c>
      <c r="T178" s="37">
        <v>0</v>
      </c>
      <c r="U178" s="37">
        <v>0</v>
      </c>
      <c r="V178" s="37">
        <v>0.22</v>
      </c>
      <c r="W178" s="37">
        <v>1.52</v>
      </c>
      <c r="X178" s="37">
        <v>122.6</v>
      </c>
      <c r="Y178" s="37">
        <v>289.64</v>
      </c>
      <c r="Z178" s="37">
        <v>15.85</v>
      </c>
      <c r="AA178" s="37">
        <v>17.079999999999998</v>
      </c>
      <c r="AB178" s="37">
        <v>59.67</v>
      </c>
      <c r="AC178" s="37">
        <v>0.69</v>
      </c>
      <c r="AD178" s="37">
        <v>5.63</v>
      </c>
      <c r="AE178" s="37">
        <v>588.48</v>
      </c>
      <c r="AF178" s="37">
        <v>133.69999999999999</v>
      </c>
      <c r="AG178" s="37">
        <v>1.47</v>
      </c>
      <c r="AH178" s="37">
        <v>0.05</v>
      </c>
      <c r="AI178" s="37">
        <v>0.05</v>
      </c>
      <c r="AJ178" s="37">
        <v>1.05</v>
      </c>
      <c r="AK178" s="37">
        <v>1.1100000000000001</v>
      </c>
      <c r="AL178" s="37">
        <v>4.04</v>
      </c>
      <c r="AM178" s="42">
        <v>0</v>
      </c>
      <c r="AN178" s="42">
        <v>184.86</v>
      </c>
      <c r="AO178" s="42">
        <v>150.46</v>
      </c>
      <c r="AP178" s="42">
        <v>267.92</v>
      </c>
      <c r="AQ178" s="42">
        <v>425.9</v>
      </c>
      <c r="AR178" s="42">
        <v>78.69</v>
      </c>
      <c r="AS178" s="42">
        <v>150.25</v>
      </c>
      <c r="AT178" s="42">
        <v>45.58</v>
      </c>
      <c r="AU178" s="42">
        <v>156.94</v>
      </c>
      <c r="AV178" s="42">
        <v>204.26</v>
      </c>
      <c r="AW178" s="42">
        <v>240.45</v>
      </c>
      <c r="AX178" s="42">
        <v>328.72</v>
      </c>
      <c r="AY178" s="42">
        <v>119.37</v>
      </c>
      <c r="AZ178" s="42">
        <v>169.52</v>
      </c>
      <c r="BA178" s="42">
        <v>669.61</v>
      </c>
      <c r="BB178" s="42">
        <v>42.5</v>
      </c>
      <c r="BC178" s="42">
        <v>147.12</v>
      </c>
      <c r="BD178" s="42">
        <v>151.22</v>
      </c>
      <c r="BE178" s="42">
        <v>122.56</v>
      </c>
      <c r="BF178" s="42">
        <v>52.62</v>
      </c>
      <c r="BG178" s="42">
        <v>0.08</v>
      </c>
      <c r="BH178" s="42">
        <v>0.02</v>
      </c>
      <c r="BI178" s="42">
        <v>0.02</v>
      </c>
      <c r="BJ178" s="42">
        <v>0.04</v>
      </c>
      <c r="BK178" s="42">
        <v>0.05</v>
      </c>
      <c r="BL178" s="42">
        <v>0.17</v>
      </c>
      <c r="BM178" s="42">
        <v>0</v>
      </c>
      <c r="BN178" s="42">
        <v>0.2</v>
      </c>
      <c r="BO178" s="42">
        <v>0</v>
      </c>
      <c r="BP178" s="42">
        <v>0.12</v>
      </c>
      <c r="BQ178" s="42">
        <v>0.01</v>
      </c>
      <c r="BR178" s="42">
        <v>0.02</v>
      </c>
      <c r="BS178" s="42">
        <v>0</v>
      </c>
      <c r="BT178" s="42">
        <v>0</v>
      </c>
      <c r="BU178" s="42">
        <v>0.06</v>
      </c>
      <c r="BV178" s="42">
        <v>0.69</v>
      </c>
      <c r="BW178" s="42">
        <v>0</v>
      </c>
      <c r="BX178" s="42">
        <v>0</v>
      </c>
      <c r="BY178" s="42">
        <v>1.82</v>
      </c>
      <c r="BZ178" s="42">
        <v>0</v>
      </c>
      <c r="CA178" s="42">
        <v>0</v>
      </c>
      <c r="CB178" s="42">
        <v>0</v>
      </c>
      <c r="CC178" s="42">
        <v>0</v>
      </c>
      <c r="CD178" s="42">
        <v>0</v>
      </c>
      <c r="CE178" s="42">
        <v>185.77</v>
      </c>
      <c r="CF178" s="42">
        <v>103.71</v>
      </c>
      <c r="CG178" s="42"/>
      <c r="CH178" s="42">
        <v>4.8</v>
      </c>
      <c r="CI178" s="42">
        <v>4</v>
      </c>
    </row>
    <row r="179" spans="1:87" s="17" customFormat="1" x14ac:dyDescent="0.25">
      <c r="A179" s="42" t="s">
        <v>191</v>
      </c>
      <c r="B179" s="48" t="s">
        <v>194</v>
      </c>
      <c r="C179" s="64">
        <v>70</v>
      </c>
      <c r="D179" s="37" t="str">
        <f>"50"</f>
        <v>50</v>
      </c>
      <c r="E179" s="37">
        <v>8.11</v>
      </c>
      <c r="F179" s="37">
        <v>5.79</v>
      </c>
      <c r="G179" s="37">
        <v>5.42</v>
      </c>
      <c r="H179" s="37">
        <v>3.87</v>
      </c>
      <c r="I179" s="37">
        <v>9.59</v>
      </c>
      <c r="J179" s="37">
        <v>6.85</v>
      </c>
      <c r="K179" s="37">
        <v>119.35</v>
      </c>
      <c r="L179" s="37">
        <v>85.248998942857128</v>
      </c>
      <c r="M179" s="37">
        <v>0.79</v>
      </c>
      <c r="N179" s="37">
        <v>2.6</v>
      </c>
      <c r="O179" s="37">
        <v>0.86</v>
      </c>
      <c r="P179" s="37">
        <v>0</v>
      </c>
      <c r="Q179" s="37">
        <v>0.26</v>
      </c>
      <c r="R179" s="37">
        <v>6.13</v>
      </c>
      <c r="S179" s="37">
        <v>0.46</v>
      </c>
      <c r="T179" s="37">
        <v>0</v>
      </c>
      <c r="U179" s="37">
        <v>0</v>
      </c>
      <c r="V179" s="37">
        <v>0.06</v>
      </c>
      <c r="W179" s="37">
        <v>0.52</v>
      </c>
      <c r="X179" s="37">
        <v>174.75</v>
      </c>
      <c r="Y179" s="37">
        <v>31.34</v>
      </c>
      <c r="Z179" s="37">
        <v>15.68</v>
      </c>
      <c r="AA179" s="37">
        <v>5.45</v>
      </c>
      <c r="AB179" s="37">
        <v>19.7</v>
      </c>
      <c r="AC179" s="37">
        <v>0.28000000000000003</v>
      </c>
      <c r="AD179" s="37">
        <v>0.94</v>
      </c>
      <c r="AE179" s="37">
        <v>0.83</v>
      </c>
      <c r="AF179" s="37">
        <v>2.86</v>
      </c>
      <c r="AG179" s="37">
        <v>1.97</v>
      </c>
      <c r="AH179" s="37">
        <v>0.02</v>
      </c>
      <c r="AI179" s="37">
        <v>0.02</v>
      </c>
      <c r="AJ179" s="37">
        <v>0.17</v>
      </c>
      <c r="AK179" s="37">
        <v>0.6</v>
      </c>
      <c r="AL179" s="37">
        <v>0.03</v>
      </c>
      <c r="AM179" s="42">
        <v>0</v>
      </c>
      <c r="AN179" s="42">
        <v>0</v>
      </c>
      <c r="AO179" s="42">
        <v>0</v>
      </c>
      <c r="AP179" s="42">
        <v>0</v>
      </c>
      <c r="AQ179" s="42">
        <v>0</v>
      </c>
      <c r="AR179" s="42">
        <v>0</v>
      </c>
      <c r="AS179" s="42">
        <v>0</v>
      </c>
      <c r="AT179" s="42">
        <v>0</v>
      </c>
      <c r="AU179" s="42">
        <v>0</v>
      </c>
      <c r="AV179" s="42">
        <v>0</v>
      </c>
      <c r="AW179" s="42">
        <v>0</v>
      </c>
      <c r="AX179" s="42">
        <v>0</v>
      </c>
      <c r="AY179" s="42">
        <v>0</v>
      </c>
      <c r="AZ179" s="42">
        <v>0</v>
      </c>
      <c r="BA179" s="42">
        <v>0</v>
      </c>
      <c r="BB179" s="42">
        <v>0</v>
      </c>
      <c r="BC179" s="42">
        <v>0</v>
      </c>
      <c r="BD179" s="42">
        <v>0</v>
      </c>
      <c r="BE179" s="42">
        <v>0</v>
      </c>
      <c r="BF179" s="42">
        <v>0</v>
      </c>
      <c r="BG179" s="42">
        <v>0</v>
      </c>
      <c r="BH179" s="42">
        <v>0</v>
      </c>
      <c r="BI179" s="42">
        <v>0</v>
      </c>
      <c r="BJ179" s="42">
        <v>0</v>
      </c>
      <c r="BK179" s="42">
        <v>0</v>
      </c>
      <c r="BL179" s="42">
        <v>0</v>
      </c>
      <c r="BM179" s="42">
        <v>0</v>
      </c>
      <c r="BN179" s="42">
        <v>0.22</v>
      </c>
      <c r="BO179" s="42">
        <v>0</v>
      </c>
      <c r="BP179" s="42">
        <v>0.14000000000000001</v>
      </c>
      <c r="BQ179" s="42">
        <v>0.01</v>
      </c>
      <c r="BR179" s="42">
        <v>0.02</v>
      </c>
      <c r="BS179" s="42">
        <v>0</v>
      </c>
      <c r="BT179" s="42">
        <v>0</v>
      </c>
      <c r="BU179" s="42">
        <v>0</v>
      </c>
      <c r="BV179" s="42">
        <v>0.83</v>
      </c>
      <c r="BW179" s="42">
        <v>0</v>
      </c>
      <c r="BX179" s="42">
        <v>0</v>
      </c>
      <c r="BY179" s="42">
        <v>2.36</v>
      </c>
      <c r="BZ179" s="42">
        <v>0</v>
      </c>
      <c r="CA179" s="42">
        <v>0</v>
      </c>
      <c r="CB179" s="42">
        <v>0</v>
      </c>
      <c r="CC179" s="42">
        <v>0</v>
      </c>
      <c r="CD179" s="42">
        <v>0</v>
      </c>
      <c r="CE179" s="42">
        <v>17</v>
      </c>
      <c r="CF179" s="42">
        <v>1.07</v>
      </c>
      <c r="CG179" s="42"/>
      <c r="CH179" s="42">
        <v>0</v>
      </c>
      <c r="CI179" s="42">
        <v>0</v>
      </c>
    </row>
    <row r="180" spans="1:87" s="17" customFormat="1" x14ac:dyDescent="0.25">
      <c r="A180" s="42" t="s">
        <v>192</v>
      </c>
      <c r="B180" s="48" t="s">
        <v>152</v>
      </c>
      <c r="C180" s="64">
        <v>130</v>
      </c>
      <c r="D180" s="37" t="str">
        <f>"120"</f>
        <v>120</v>
      </c>
      <c r="E180" s="37">
        <v>2.64</v>
      </c>
      <c r="F180" s="37">
        <v>2.44</v>
      </c>
      <c r="G180" s="37">
        <v>4.17</v>
      </c>
      <c r="H180" s="37">
        <v>3.85</v>
      </c>
      <c r="I180" s="37">
        <v>18.79</v>
      </c>
      <c r="J180" s="37">
        <v>17.34</v>
      </c>
      <c r="K180" s="37">
        <v>122.23</v>
      </c>
      <c r="L180" s="37">
        <v>112.82931504000001</v>
      </c>
      <c r="M180" s="37">
        <v>2.69</v>
      </c>
      <c r="N180" s="37">
        <v>0.11</v>
      </c>
      <c r="O180" s="37">
        <v>2.69</v>
      </c>
      <c r="P180" s="37">
        <v>0</v>
      </c>
      <c r="Q180" s="37">
        <v>2.0299999999999998</v>
      </c>
      <c r="R180" s="37">
        <v>14</v>
      </c>
      <c r="S180" s="37">
        <v>1.31</v>
      </c>
      <c r="T180" s="37">
        <v>0</v>
      </c>
      <c r="U180" s="37">
        <v>0</v>
      </c>
      <c r="V180" s="37">
        <v>0.22</v>
      </c>
      <c r="W180" s="37">
        <v>1.68</v>
      </c>
      <c r="X180" s="37">
        <v>162.88</v>
      </c>
      <c r="Y180" s="37">
        <v>536.55999999999995</v>
      </c>
      <c r="Z180" s="37">
        <v>29.85</v>
      </c>
      <c r="AA180" s="37">
        <v>22.8</v>
      </c>
      <c r="AB180" s="37">
        <v>66.84</v>
      </c>
      <c r="AC180" s="37">
        <v>0.84</v>
      </c>
      <c r="AD180" s="37">
        <v>17.239999999999998</v>
      </c>
      <c r="AE180" s="37">
        <v>30.81</v>
      </c>
      <c r="AF180" s="37">
        <v>34.86</v>
      </c>
      <c r="AG180" s="37">
        <v>0.15</v>
      </c>
      <c r="AH180" s="37">
        <v>0.09</v>
      </c>
      <c r="AI180" s="37">
        <v>0.08</v>
      </c>
      <c r="AJ180" s="37">
        <v>1.08</v>
      </c>
      <c r="AK180" s="37">
        <v>2</v>
      </c>
      <c r="AL180" s="37">
        <v>8.3000000000000007</v>
      </c>
      <c r="AM180" s="42">
        <v>0</v>
      </c>
      <c r="AN180" s="42">
        <v>25.15</v>
      </c>
      <c r="AO180" s="42">
        <v>39.58</v>
      </c>
      <c r="AP180" s="42">
        <v>50.1</v>
      </c>
      <c r="AQ180" s="42">
        <v>58.99</v>
      </c>
      <c r="AR180" s="42">
        <v>10.08</v>
      </c>
      <c r="AS180" s="42">
        <v>39.78</v>
      </c>
      <c r="AT180" s="42">
        <v>20.37</v>
      </c>
      <c r="AU180" s="42">
        <v>40.58</v>
      </c>
      <c r="AV180" s="42">
        <v>56.82</v>
      </c>
      <c r="AW180" s="42">
        <v>154.94999999999999</v>
      </c>
      <c r="AX180" s="42">
        <v>68.95</v>
      </c>
      <c r="AY180" s="42">
        <v>14.38</v>
      </c>
      <c r="AZ180" s="42">
        <v>40.14</v>
      </c>
      <c r="BA180" s="42">
        <v>215.74</v>
      </c>
      <c r="BB180" s="42">
        <v>0</v>
      </c>
      <c r="BC180" s="42">
        <v>30.13</v>
      </c>
      <c r="BD180" s="42">
        <v>27.4</v>
      </c>
      <c r="BE180" s="42">
        <v>29.97</v>
      </c>
      <c r="BF180" s="42">
        <v>12.78</v>
      </c>
      <c r="BG180" s="42">
        <v>0.14000000000000001</v>
      </c>
      <c r="BH180" s="42">
        <v>0.03</v>
      </c>
      <c r="BI180" s="42">
        <v>0.03</v>
      </c>
      <c r="BJ180" s="42">
        <v>7.0000000000000007E-2</v>
      </c>
      <c r="BK180" s="42">
        <v>0.09</v>
      </c>
      <c r="BL180" s="42">
        <v>0.3</v>
      </c>
      <c r="BM180" s="42">
        <v>0</v>
      </c>
      <c r="BN180" s="42">
        <v>0.99</v>
      </c>
      <c r="BO180" s="42">
        <v>0</v>
      </c>
      <c r="BP180" s="42">
        <v>0.3</v>
      </c>
      <c r="BQ180" s="42">
        <v>0</v>
      </c>
      <c r="BR180" s="42">
        <v>0</v>
      </c>
      <c r="BS180" s="42">
        <v>0</v>
      </c>
      <c r="BT180" s="42">
        <v>0</v>
      </c>
      <c r="BU180" s="42">
        <v>0.11</v>
      </c>
      <c r="BV180" s="42">
        <v>1</v>
      </c>
      <c r="BW180" s="42">
        <v>0</v>
      </c>
      <c r="BX180" s="42">
        <v>0</v>
      </c>
      <c r="BY180" s="42">
        <v>0.12</v>
      </c>
      <c r="BZ180" s="42">
        <v>0</v>
      </c>
      <c r="CA180" s="42">
        <v>0</v>
      </c>
      <c r="CB180" s="42">
        <v>0</v>
      </c>
      <c r="CC180" s="42">
        <v>0</v>
      </c>
      <c r="CD180" s="42">
        <v>0</v>
      </c>
      <c r="CE180" s="42">
        <v>97.35</v>
      </c>
      <c r="CF180" s="42">
        <v>22.37</v>
      </c>
      <c r="CG180" s="42"/>
      <c r="CH180" s="42">
        <v>9</v>
      </c>
      <c r="CI180" s="42">
        <v>8.3000000000000007</v>
      </c>
    </row>
    <row r="181" spans="1:87" s="17" customFormat="1" x14ac:dyDescent="0.25">
      <c r="A181" s="37" t="s">
        <v>156</v>
      </c>
      <c r="B181" s="48" t="s">
        <v>164</v>
      </c>
      <c r="C181" s="64">
        <v>180</v>
      </c>
      <c r="D181" s="37" t="str">
        <f>"150"</f>
        <v>150</v>
      </c>
      <c r="E181" s="37">
        <v>0.69</v>
      </c>
      <c r="F181" s="37">
        <v>0.56999999999999995</v>
      </c>
      <c r="G181" s="37">
        <v>0.04</v>
      </c>
      <c r="H181" s="37">
        <v>0.03</v>
      </c>
      <c r="I181" s="37">
        <v>14.33</v>
      </c>
      <c r="J181" s="37">
        <v>11.94</v>
      </c>
      <c r="K181" s="37">
        <v>54.112000000000002</v>
      </c>
      <c r="L181" s="37">
        <v>45.093271499999993</v>
      </c>
      <c r="M181" s="37">
        <v>0.01</v>
      </c>
      <c r="N181" s="37">
        <v>0</v>
      </c>
      <c r="O181" s="37">
        <v>0</v>
      </c>
      <c r="P181" s="37">
        <v>0</v>
      </c>
      <c r="Q181" s="37">
        <v>9.69</v>
      </c>
      <c r="R181" s="37">
        <v>0.32</v>
      </c>
      <c r="S181" s="37">
        <v>1.92</v>
      </c>
      <c r="T181" s="37">
        <v>0</v>
      </c>
      <c r="U181" s="37">
        <v>0</v>
      </c>
      <c r="V181" s="37">
        <v>0.17</v>
      </c>
      <c r="W181" s="37">
        <v>0.45</v>
      </c>
      <c r="X181" s="37">
        <v>1.94</v>
      </c>
      <c r="Y181" s="37">
        <v>191.36</v>
      </c>
      <c r="Z181" s="37">
        <v>17.59</v>
      </c>
      <c r="AA181" s="37">
        <v>11.22</v>
      </c>
      <c r="AB181" s="37">
        <v>15.28</v>
      </c>
      <c r="AC181" s="37">
        <v>0.36</v>
      </c>
      <c r="AD181" s="37">
        <v>0</v>
      </c>
      <c r="AE181" s="37">
        <v>354.38</v>
      </c>
      <c r="AF181" s="37">
        <v>65.59</v>
      </c>
      <c r="AG181" s="37">
        <v>0.62</v>
      </c>
      <c r="AH181" s="37">
        <v>0.01</v>
      </c>
      <c r="AI181" s="37">
        <v>0.02</v>
      </c>
      <c r="AJ181" s="37">
        <v>0.28999999999999998</v>
      </c>
      <c r="AK181" s="37">
        <v>0.44</v>
      </c>
      <c r="AL181" s="37">
        <v>0.18</v>
      </c>
      <c r="AM181" s="42">
        <v>0</v>
      </c>
      <c r="AN181" s="42">
        <v>0.01</v>
      </c>
      <c r="AO181" s="42">
        <v>0</v>
      </c>
      <c r="AP181" s="42">
        <v>0.01</v>
      </c>
      <c r="AQ181" s="42">
        <v>0.01</v>
      </c>
      <c r="AR181" s="42">
        <v>0</v>
      </c>
      <c r="AS181" s="42">
        <v>0.01</v>
      </c>
      <c r="AT181" s="42">
        <v>0</v>
      </c>
      <c r="AU181" s="42">
        <v>0.01</v>
      </c>
      <c r="AV181" s="42">
        <v>0.01</v>
      </c>
      <c r="AW181" s="42">
        <v>0.01</v>
      </c>
      <c r="AX181" s="42">
        <v>0.03</v>
      </c>
      <c r="AY181" s="42">
        <v>0</v>
      </c>
      <c r="AZ181" s="42">
        <v>0</v>
      </c>
      <c r="BA181" s="42">
        <v>0.01</v>
      </c>
      <c r="BB181" s="42">
        <v>0</v>
      </c>
      <c r="BC181" s="42">
        <v>0.01</v>
      </c>
      <c r="BD181" s="42">
        <v>0.01</v>
      </c>
      <c r="BE181" s="42">
        <v>0</v>
      </c>
      <c r="BF181" s="42">
        <v>0</v>
      </c>
      <c r="BG181" s="42">
        <v>0</v>
      </c>
      <c r="BH181" s="42">
        <v>0</v>
      </c>
      <c r="BI181" s="42">
        <v>0</v>
      </c>
      <c r="BJ181" s="42">
        <v>0</v>
      </c>
      <c r="BK181" s="42">
        <v>0</v>
      </c>
      <c r="BL181" s="42">
        <v>0</v>
      </c>
      <c r="BM181" s="42">
        <v>0</v>
      </c>
      <c r="BN181" s="42">
        <v>0</v>
      </c>
      <c r="BO181" s="42">
        <v>0</v>
      </c>
      <c r="BP181" s="42">
        <v>0</v>
      </c>
      <c r="BQ181" s="42">
        <v>0</v>
      </c>
      <c r="BR181" s="42">
        <v>0</v>
      </c>
      <c r="BS181" s="42">
        <v>0</v>
      </c>
      <c r="BT181" s="42">
        <v>0</v>
      </c>
      <c r="BU181" s="42">
        <v>0</v>
      </c>
      <c r="BV181" s="42">
        <v>0.01</v>
      </c>
      <c r="BW181" s="42">
        <v>0</v>
      </c>
      <c r="BX181" s="42">
        <v>0</v>
      </c>
      <c r="BY181" s="42">
        <v>0</v>
      </c>
      <c r="BZ181" s="42">
        <v>0</v>
      </c>
      <c r="CA181" s="42">
        <v>0</v>
      </c>
      <c r="CB181" s="42">
        <v>0</v>
      </c>
      <c r="CC181" s="42">
        <v>0</v>
      </c>
      <c r="CD181" s="42">
        <v>0</v>
      </c>
      <c r="CE181" s="42">
        <v>159.75</v>
      </c>
      <c r="CF181" s="42">
        <v>59.06</v>
      </c>
      <c r="CG181" s="42"/>
      <c r="CH181" s="42">
        <v>0.2</v>
      </c>
      <c r="CI181" s="42">
        <v>0.2</v>
      </c>
    </row>
    <row r="182" spans="1:87" s="13" customFormat="1" x14ac:dyDescent="0.25">
      <c r="A182" s="54" t="s">
        <v>120</v>
      </c>
      <c r="B182" s="47" t="s">
        <v>92</v>
      </c>
      <c r="C182" s="65">
        <v>50</v>
      </c>
      <c r="D182" s="54" t="str">
        <f>"35"</f>
        <v>35</v>
      </c>
      <c r="E182" s="54">
        <v>3.3</v>
      </c>
      <c r="F182" s="54">
        <v>2.31</v>
      </c>
      <c r="G182" s="54">
        <v>0.6</v>
      </c>
      <c r="H182" s="54">
        <v>0.42</v>
      </c>
      <c r="I182" s="54">
        <v>20.85</v>
      </c>
      <c r="J182" s="54">
        <v>14.6</v>
      </c>
      <c r="K182" s="54">
        <v>96.69</v>
      </c>
      <c r="L182" s="54">
        <v>67.682999999999993</v>
      </c>
      <c r="M182" s="54">
        <v>7.0000000000000007E-2</v>
      </c>
      <c r="N182" s="54">
        <v>0</v>
      </c>
      <c r="O182" s="54">
        <v>0</v>
      </c>
      <c r="P182" s="54">
        <v>0</v>
      </c>
      <c r="Q182" s="54">
        <v>0.42</v>
      </c>
      <c r="R182" s="54">
        <v>11.27</v>
      </c>
      <c r="S182" s="54">
        <v>2.91</v>
      </c>
      <c r="T182" s="54">
        <v>0</v>
      </c>
      <c r="U182" s="54">
        <v>0</v>
      </c>
      <c r="V182" s="54">
        <v>0.35</v>
      </c>
      <c r="W182" s="54">
        <v>0.88</v>
      </c>
      <c r="X182" s="54">
        <v>213.5</v>
      </c>
      <c r="Y182" s="54">
        <v>85.75</v>
      </c>
      <c r="Z182" s="54">
        <v>12.25</v>
      </c>
      <c r="AA182" s="54">
        <v>16.45</v>
      </c>
      <c r="AB182" s="54">
        <v>55.3</v>
      </c>
      <c r="AC182" s="54">
        <v>1.37</v>
      </c>
      <c r="AD182" s="54">
        <v>0</v>
      </c>
      <c r="AE182" s="54">
        <v>1.75</v>
      </c>
      <c r="AF182" s="54">
        <v>0.35</v>
      </c>
      <c r="AG182" s="54">
        <v>0.49</v>
      </c>
      <c r="AH182" s="54">
        <v>0.06</v>
      </c>
      <c r="AI182" s="54">
        <v>0.03</v>
      </c>
      <c r="AJ182" s="54">
        <v>0.25</v>
      </c>
      <c r="AK182" s="54">
        <v>0.7</v>
      </c>
      <c r="AL182" s="54">
        <v>0</v>
      </c>
      <c r="AM182" s="46">
        <v>0</v>
      </c>
      <c r="AN182" s="46">
        <v>112.7</v>
      </c>
      <c r="AO182" s="46">
        <v>86.8</v>
      </c>
      <c r="AP182" s="46">
        <v>149.44999999999999</v>
      </c>
      <c r="AQ182" s="46">
        <v>78.05</v>
      </c>
      <c r="AR182" s="46">
        <v>32.549999999999997</v>
      </c>
      <c r="AS182" s="46">
        <v>69.3</v>
      </c>
      <c r="AT182" s="46">
        <v>28</v>
      </c>
      <c r="AU182" s="46">
        <v>129.85</v>
      </c>
      <c r="AV182" s="46">
        <v>103.95</v>
      </c>
      <c r="AW182" s="46">
        <v>101.85</v>
      </c>
      <c r="AX182" s="46">
        <v>162.4</v>
      </c>
      <c r="AY182" s="46">
        <v>43.4</v>
      </c>
      <c r="AZ182" s="46">
        <v>108.5</v>
      </c>
      <c r="BA182" s="46">
        <v>545.65</v>
      </c>
      <c r="BB182" s="46">
        <v>0</v>
      </c>
      <c r="BC182" s="46">
        <v>184.1</v>
      </c>
      <c r="BD182" s="46">
        <v>101.85</v>
      </c>
      <c r="BE182" s="46">
        <v>63</v>
      </c>
      <c r="BF182" s="46">
        <v>45.5</v>
      </c>
      <c r="BG182" s="46">
        <v>0</v>
      </c>
      <c r="BH182" s="46">
        <v>0</v>
      </c>
      <c r="BI182" s="46">
        <v>0</v>
      </c>
      <c r="BJ182" s="46">
        <v>0</v>
      </c>
      <c r="BK182" s="46">
        <v>0</v>
      </c>
      <c r="BL182" s="46">
        <v>0</v>
      </c>
      <c r="BM182" s="46">
        <v>0</v>
      </c>
      <c r="BN182" s="46">
        <v>0.05</v>
      </c>
      <c r="BO182" s="46">
        <v>0</v>
      </c>
      <c r="BP182" s="46">
        <v>0</v>
      </c>
      <c r="BQ182" s="46">
        <v>0.01</v>
      </c>
      <c r="BR182" s="46">
        <v>0</v>
      </c>
      <c r="BS182" s="46">
        <v>0</v>
      </c>
      <c r="BT182" s="46">
        <v>0</v>
      </c>
      <c r="BU182" s="46">
        <v>0</v>
      </c>
      <c r="BV182" s="46">
        <v>0.04</v>
      </c>
      <c r="BW182" s="46">
        <v>0</v>
      </c>
      <c r="BX182" s="46">
        <v>0</v>
      </c>
      <c r="BY182" s="46">
        <v>0.17</v>
      </c>
      <c r="BZ182" s="46">
        <v>0.03</v>
      </c>
      <c r="CA182" s="46">
        <v>0</v>
      </c>
      <c r="CB182" s="46">
        <v>0</v>
      </c>
      <c r="CC182" s="46">
        <v>0</v>
      </c>
      <c r="CD182" s="46">
        <v>0</v>
      </c>
      <c r="CE182" s="46">
        <v>16.45</v>
      </c>
      <c r="CF182" s="46">
        <v>0.28999999999999998</v>
      </c>
      <c r="CG182" s="46"/>
      <c r="CH182" s="46">
        <v>0</v>
      </c>
      <c r="CI182" s="46">
        <v>0</v>
      </c>
    </row>
    <row r="183" spans="1:87" s="19" customFormat="1" x14ac:dyDescent="0.25">
      <c r="A183" s="49"/>
      <c r="B183" s="18" t="s">
        <v>93</v>
      </c>
      <c r="C183" s="66">
        <v>680</v>
      </c>
      <c r="D183" s="49">
        <v>555</v>
      </c>
      <c r="E183" s="49">
        <f t="shared" ref="E183" si="62">SUM(E177:E182)</f>
        <v>20.130000000000003</v>
      </c>
      <c r="F183" s="49">
        <f>SUM(F177:F182)</f>
        <v>15.86</v>
      </c>
      <c r="G183" s="49">
        <f t="shared" ref="G183:BR183" si="63">SUM(G177:G182)</f>
        <v>18.380000000000003</v>
      </c>
      <c r="H183" s="49">
        <f t="shared" si="63"/>
        <v>14.749999999999998</v>
      </c>
      <c r="I183" s="49">
        <f t="shared" si="63"/>
        <v>81.33</v>
      </c>
      <c r="J183" s="49">
        <f t="shared" si="63"/>
        <v>64.44</v>
      </c>
      <c r="K183" s="49">
        <f t="shared" si="63"/>
        <v>556.48199999999997</v>
      </c>
      <c r="L183" s="49">
        <f t="shared" si="63"/>
        <v>441.97778898285713</v>
      </c>
      <c r="M183" s="49">
        <f t="shared" si="63"/>
        <v>6.12</v>
      </c>
      <c r="N183" s="49">
        <f t="shared" si="63"/>
        <v>6.03</v>
      </c>
      <c r="O183" s="49">
        <f t="shared" si="63"/>
        <v>5.6</v>
      </c>
      <c r="P183" s="49">
        <f t="shared" si="63"/>
        <v>0</v>
      </c>
      <c r="Q183" s="49">
        <f t="shared" si="63"/>
        <v>15.28</v>
      </c>
      <c r="R183" s="49">
        <f t="shared" si="63"/>
        <v>40.81</v>
      </c>
      <c r="S183" s="49">
        <f t="shared" si="63"/>
        <v>8.23</v>
      </c>
      <c r="T183" s="49">
        <f t="shared" si="63"/>
        <v>0</v>
      </c>
      <c r="U183" s="49">
        <f t="shared" si="63"/>
        <v>0</v>
      </c>
      <c r="V183" s="49">
        <f t="shared" si="63"/>
        <v>1.1000000000000001</v>
      </c>
      <c r="W183" s="49">
        <f t="shared" si="63"/>
        <v>5.62</v>
      </c>
      <c r="X183" s="49">
        <f t="shared" si="63"/>
        <v>791.23</v>
      </c>
      <c r="Y183" s="49">
        <f t="shared" si="63"/>
        <v>1219.06</v>
      </c>
      <c r="Z183" s="49">
        <f t="shared" si="63"/>
        <v>98.44</v>
      </c>
      <c r="AA183" s="49">
        <f t="shared" si="63"/>
        <v>79.25</v>
      </c>
      <c r="AB183" s="49">
        <f t="shared" si="63"/>
        <v>229.75</v>
      </c>
      <c r="AC183" s="49">
        <f t="shared" si="63"/>
        <v>3.8</v>
      </c>
      <c r="AD183" s="49">
        <f t="shared" si="63"/>
        <v>23.81</v>
      </c>
      <c r="AE183" s="49">
        <f t="shared" si="63"/>
        <v>1544.67</v>
      </c>
      <c r="AF183" s="49">
        <f t="shared" si="63"/>
        <v>334.03000000000009</v>
      </c>
      <c r="AG183" s="49">
        <f t="shared" si="63"/>
        <v>5.6700000000000008</v>
      </c>
      <c r="AH183" s="49">
        <f t="shared" si="63"/>
        <v>0.25</v>
      </c>
      <c r="AI183" s="49">
        <f t="shared" si="63"/>
        <v>0.21</v>
      </c>
      <c r="AJ183" s="49">
        <f t="shared" si="63"/>
        <v>3.01</v>
      </c>
      <c r="AK183" s="49">
        <f t="shared" si="63"/>
        <v>5.0900000000000007</v>
      </c>
      <c r="AL183" s="49">
        <f t="shared" si="63"/>
        <v>15.52</v>
      </c>
      <c r="AM183" s="49">
        <f t="shared" si="63"/>
        <v>0</v>
      </c>
      <c r="AN183" s="49">
        <f t="shared" si="63"/>
        <v>330.32</v>
      </c>
      <c r="AO183" s="49">
        <f t="shared" si="63"/>
        <v>285.66000000000003</v>
      </c>
      <c r="AP183" s="49">
        <f t="shared" si="63"/>
        <v>477.95000000000005</v>
      </c>
      <c r="AQ183" s="49">
        <f t="shared" si="63"/>
        <v>575.64</v>
      </c>
      <c r="AR183" s="49">
        <f t="shared" si="63"/>
        <v>123.88999999999999</v>
      </c>
      <c r="AS183" s="49">
        <f t="shared" si="63"/>
        <v>267.52999999999997</v>
      </c>
      <c r="AT183" s="49">
        <f t="shared" si="63"/>
        <v>96.71</v>
      </c>
      <c r="AU183" s="49">
        <f t="shared" si="63"/>
        <v>335.03</v>
      </c>
      <c r="AV183" s="49">
        <f t="shared" si="63"/>
        <v>374.38</v>
      </c>
      <c r="AW183" s="49">
        <f t="shared" si="63"/>
        <v>516.09999999999991</v>
      </c>
      <c r="AX183" s="49">
        <f t="shared" si="63"/>
        <v>594.74</v>
      </c>
      <c r="AY183" s="49">
        <f t="shared" si="63"/>
        <v>179.83</v>
      </c>
      <c r="AZ183" s="49">
        <f t="shared" si="63"/>
        <v>325.22000000000003</v>
      </c>
      <c r="BA183" s="49">
        <f t="shared" si="63"/>
        <v>1477.5700000000002</v>
      </c>
      <c r="BB183" s="49">
        <f t="shared" si="63"/>
        <v>42.5</v>
      </c>
      <c r="BC183" s="49">
        <f t="shared" si="63"/>
        <v>368.28999999999996</v>
      </c>
      <c r="BD183" s="49">
        <f t="shared" si="63"/>
        <v>288.45999999999998</v>
      </c>
      <c r="BE183" s="49">
        <f t="shared" si="63"/>
        <v>222.11</v>
      </c>
      <c r="BF183" s="49">
        <f t="shared" si="63"/>
        <v>113.47999999999999</v>
      </c>
      <c r="BG183" s="49">
        <f t="shared" si="63"/>
        <v>0.22000000000000003</v>
      </c>
      <c r="BH183" s="49">
        <f t="shared" si="63"/>
        <v>0.05</v>
      </c>
      <c r="BI183" s="49">
        <f t="shared" si="63"/>
        <v>0.05</v>
      </c>
      <c r="BJ183" s="49">
        <f t="shared" si="63"/>
        <v>0.11000000000000001</v>
      </c>
      <c r="BK183" s="49">
        <f t="shared" si="63"/>
        <v>0.14000000000000001</v>
      </c>
      <c r="BL183" s="49">
        <f t="shared" si="63"/>
        <v>0.47</v>
      </c>
      <c r="BM183" s="49">
        <f t="shared" si="63"/>
        <v>0</v>
      </c>
      <c r="BN183" s="49">
        <f t="shared" si="63"/>
        <v>1.59</v>
      </c>
      <c r="BO183" s="49">
        <f t="shared" si="63"/>
        <v>0</v>
      </c>
      <c r="BP183" s="49">
        <f t="shared" si="63"/>
        <v>0.64999999999999991</v>
      </c>
      <c r="BQ183" s="49">
        <f t="shared" si="63"/>
        <v>0.04</v>
      </c>
      <c r="BR183" s="49">
        <f t="shared" si="63"/>
        <v>0.05</v>
      </c>
      <c r="BS183" s="49">
        <f t="shared" ref="BS183:CI183" si="64">SUM(BS177:BS182)</f>
        <v>0</v>
      </c>
      <c r="BT183" s="49">
        <f t="shared" si="64"/>
        <v>0</v>
      </c>
      <c r="BU183" s="49">
        <f t="shared" si="64"/>
        <v>0.16999999999999998</v>
      </c>
      <c r="BV183" s="49">
        <f t="shared" si="64"/>
        <v>3.07</v>
      </c>
      <c r="BW183" s="49">
        <f t="shared" si="64"/>
        <v>0</v>
      </c>
      <c r="BX183" s="49">
        <f t="shared" si="64"/>
        <v>0</v>
      </c>
      <c r="BY183" s="49">
        <f t="shared" si="64"/>
        <v>5.69</v>
      </c>
      <c r="BZ183" s="49">
        <f t="shared" si="64"/>
        <v>0.03</v>
      </c>
      <c r="CA183" s="49">
        <f t="shared" si="64"/>
        <v>0</v>
      </c>
      <c r="CB183" s="49">
        <f t="shared" si="64"/>
        <v>0</v>
      </c>
      <c r="CC183" s="49">
        <f t="shared" si="64"/>
        <v>0</v>
      </c>
      <c r="CD183" s="49">
        <f t="shared" si="64"/>
        <v>0</v>
      </c>
      <c r="CE183" s="49">
        <f t="shared" si="64"/>
        <v>500.47999999999996</v>
      </c>
      <c r="CF183" s="49">
        <f t="shared" si="64"/>
        <v>281.24</v>
      </c>
      <c r="CG183" s="49">
        <f t="shared" si="64"/>
        <v>0</v>
      </c>
      <c r="CH183" s="49">
        <f t="shared" si="64"/>
        <v>44</v>
      </c>
      <c r="CI183" s="49">
        <f t="shared" si="64"/>
        <v>30.5</v>
      </c>
    </row>
    <row r="184" spans="1:87" x14ac:dyDescent="0.25">
      <c r="A184" s="55"/>
      <c r="B184" s="14" t="s">
        <v>246</v>
      </c>
      <c r="C184" s="62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  <c r="BH184" s="63"/>
      <c r="BI184" s="63"/>
      <c r="BJ184" s="63"/>
      <c r="BK184" s="63"/>
      <c r="BL184" s="63"/>
      <c r="BM184" s="63"/>
      <c r="BN184" s="63"/>
      <c r="BO184" s="63"/>
      <c r="BP184" s="63"/>
      <c r="BQ184" s="63"/>
      <c r="BR184" s="63"/>
      <c r="BS184" s="63"/>
      <c r="BT184" s="63"/>
      <c r="BU184" s="63"/>
      <c r="BV184" s="63"/>
      <c r="BW184" s="63"/>
      <c r="BX184" s="63"/>
      <c r="BY184" s="63"/>
      <c r="BZ184" s="63"/>
      <c r="CA184" s="63"/>
      <c r="CB184" s="63"/>
      <c r="CC184" s="63"/>
      <c r="CD184" s="63"/>
      <c r="CE184" s="63"/>
      <c r="CF184" s="63"/>
      <c r="CG184" s="63"/>
      <c r="CH184" s="63"/>
      <c r="CI184" s="63"/>
    </row>
    <row r="185" spans="1:87" s="45" customFormat="1" x14ac:dyDescent="0.25">
      <c r="A185" s="54" t="str">
        <f>"297"</f>
        <v>297</v>
      </c>
      <c r="B185" s="47" t="s">
        <v>249</v>
      </c>
      <c r="C185" s="65">
        <v>130</v>
      </c>
      <c r="D185" s="54">
        <v>110</v>
      </c>
      <c r="E185" s="54">
        <v>7.33</v>
      </c>
      <c r="F185" s="54">
        <v>6.2039999999999997</v>
      </c>
      <c r="G185" s="54">
        <v>3.198</v>
      </c>
      <c r="H185" s="54">
        <v>2.706</v>
      </c>
      <c r="I185" s="54">
        <v>4.2640000000000002</v>
      </c>
      <c r="J185" s="54">
        <v>3.6080000000000001</v>
      </c>
      <c r="K185" s="54">
        <v>74.340199999999996</v>
      </c>
      <c r="L185" s="54">
        <v>62.902999999999999</v>
      </c>
      <c r="M185" s="54">
        <v>0</v>
      </c>
      <c r="N185" s="54">
        <v>0</v>
      </c>
      <c r="O185" s="54">
        <v>0</v>
      </c>
      <c r="P185" s="54">
        <v>0</v>
      </c>
      <c r="Q185" s="54">
        <v>3.28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4">
        <v>0</v>
      </c>
      <c r="AL185" s="54">
        <v>0</v>
      </c>
      <c r="AM185" s="46">
        <v>0</v>
      </c>
      <c r="AN185" s="46">
        <v>0</v>
      </c>
      <c r="AO185" s="46">
        <v>0</v>
      </c>
      <c r="AP185" s="46">
        <v>0</v>
      </c>
      <c r="AQ185" s="46">
        <v>0</v>
      </c>
      <c r="AR185" s="46">
        <v>0</v>
      </c>
      <c r="AS185" s="46">
        <v>0</v>
      </c>
      <c r="AT185" s="46">
        <v>0</v>
      </c>
      <c r="AU185" s="46">
        <v>0</v>
      </c>
      <c r="AV185" s="46">
        <v>0</v>
      </c>
      <c r="AW185" s="46">
        <v>0</v>
      </c>
      <c r="AX185" s="46">
        <v>0</v>
      </c>
      <c r="AY185" s="46">
        <v>0</v>
      </c>
      <c r="AZ185" s="46">
        <v>0</v>
      </c>
      <c r="BA185" s="46">
        <v>0</v>
      </c>
      <c r="BB185" s="46">
        <v>0</v>
      </c>
      <c r="BC185" s="46">
        <v>0</v>
      </c>
      <c r="BD185" s="46">
        <v>0</v>
      </c>
      <c r="BE185" s="46">
        <v>0</v>
      </c>
      <c r="BF185" s="46">
        <v>0</v>
      </c>
      <c r="BG185" s="46">
        <v>0</v>
      </c>
      <c r="BH185" s="46">
        <v>0</v>
      </c>
      <c r="BI185" s="46">
        <v>0</v>
      </c>
      <c r="BJ185" s="46">
        <v>0</v>
      </c>
      <c r="BK185" s="46">
        <v>0</v>
      </c>
      <c r="BL185" s="46">
        <v>0</v>
      </c>
      <c r="BM185" s="46">
        <v>0</v>
      </c>
      <c r="BN185" s="46">
        <v>0</v>
      </c>
      <c r="BO185" s="46">
        <v>0</v>
      </c>
      <c r="BP185" s="46">
        <v>0</v>
      </c>
      <c r="BQ185" s="46">
        <v>0</v>
      </c>
      <c r="BR185" s="46">
        <v>0</v>
      </c>
      <c r="BS185" s="46">
        <v>0</v>
      </c>
      <c r="BT185" s="46">
        <v>0</v>
      </c>
      <c r="BU185" s="46">
        <v>0</v>
      </c>
      <c r="BV185" s="46">
        <v>0</v>
      </c>
      <c r="BW185" s="46">
        <v>0</v>
      </c>
      <c r="BX185" s="46">
        <v>0</v>
      </c>
      <c r="BY185" s="46">
        <v>0</v>
      </c>
      <c r="BZ185" s="46">
        <v>0</v>
      </c>
      <c r="CA185" s="46">
        <v>0</v>
      </c>
      <c r="CB185" s="46">
        <v>0</v>
      </c>
      <c r="CC185" s="46">
        <v>0</v>
      </c>
      <c r="CD185" s="46">
        <v>0</v>
      </c>
      <c r="CE185" s="46">
        <v>0</v>
      </c>
      <c r="CF185" s="46">
        <v>0</v>
      </c>
      <c r="CG185" s="46"/>
      <c r="CH185" s="46">
        <v>0</v>
      </c>
      <c r="CI185" s="46">
        <v>0</v>
      </c>
    </row>
    <row r="186" spans="1:87" s="17" customFormat="1" x14ac:dyDescent="0.25">
      <c r="A186" s="46" t="s">
        <v>195</v>
      </c>
      <c r="B186" s="47" t="s">
        <v>196</v>
      </c>
      <c r="C186" s="65">
        <v>50</v>
      </c>
      <c r="D186" s="54" t="str">
        <f>"50"</f>
        <v>50</v>
      </c>
      <c r="E186" s="54">
        <v>3.91</v>
      </c>
      <c r="F186" s="54">
        <v>3.91</v>
      </c>
      <c r="G186" s="54">
        <v>2.84</v>
      </c>
      <c r="H186" s="54">
        <v>2.84</v>
      </c>
      <c r="I186" s="54">
        <v>27.96</v>
      </c>
      <c r="J186" s="54">
        <v>27.96</v>
      </c>
      <c r="K186" s="54">
        <v>151.95650000000001</v>
      </c>
      <c r="L186" s="54">
        <v>151.95647579000001</v>
      </c>
      <c r="M186" s="54">
        <v>1.82</v>
      </c>
      <c r="N186" s="54">
        <v>0.08</v>
      </c>
      <c r="O186" s="54">
        <v>1.82</v>
      </c>
      <c r="P186" s="54">
        <v>0</v>
      </c>
      <c r="Q186" s="54">
        <v>4.71</v>
      </c>
      <c r="R186" s="54">
        <v>22.06</v>
      </c>
      <c r="S186" s="54">
        <v>1.19</v>
      </c>
      <c r="T186" s="54">
        <v>0</v>
      </c>
      <c r="U186" s="54">
        <v>0</v>
      </c>
      <c r="V186" s="54">
        <v>0</v>
      </c>
      <c r="W186" s="54">
        <v>0.65</v>
      </c>
      <c r="X186" s="54">
        <v>157.65</v>
      </c>
      <c r="Y186" s="54">
        <v>40.24</v>
      </c>
      <c r="Z186" s="54">
        <v>7.92</v>
      </c>
      <c r="AA186" s="54">
        <v>5.16</v>
      </c>
      <c r="AB186" s="54">
        <v>29.35</v>
      </c>
      <c r="AC186" s="54">
        <v>0.42</v>
      </c>
      <c r="AD186" s="54">
        <v>12.98</v>
      </c>
      <c r="AE186" s="54">
        <v>10.26</v>
      </c>
      <c r="AF186" s="54">
        <v>23.76</v>
      </c>
      <c r="AG186" s="54">
        <v>0.56999999999999995</v>
      </c>
      <c r="AH186" s="54">
        <v>0.04</v>
      </c>
      <c r="AI186" s="54">
        <v>0.02</v>
      </c>
      <c r="AJ186" s="54">
        <v>0.34</v>
      </c>
      <c r="AK186" s="54">
        <v>1.1200000000000001</v>
      </c>
      <c r="AL186" s="54">
        <v>0</v>
      </c>
      <c r="AM186" s="46">
        <v>0</v>
      </c>
      <c r="AN186" s="46">
        <v>166.87</v>
      </c>
      <c r="AO186" s="46">
        <v>151.26</v>
      </c>
      <c r="AP186" s="46">
        <v>283.14</v>
      </c>
      <c r="AQ186" s="46">
        <v>94.1</v>
      </c>
      <c r="AR186" s="46">
        <v>56.07</v>
      </c>
      <c r="AS186" s="46">
        <v>111.6</v>
      </c>
      <c r="AT186" s="46">
        <v>36.49</v>
      </c>
      <c r="AU186" s="46">
        <v>175.36</v>
      </c>
      <c r="AV186" s="46">
        <v>118.78</v>
      </c>
      <c r="AW186" s="46">
        <v>142.88999999999999</v>
      </c>
      <c r="AX186" s="46">
        <v>127.92</v>
      </c>
      <c r="AY186" s="46">
        <v>71.31</v>
      </c>
      <c r="AZ186" s="46">
        <v>122.24</v>
      </c>
      <c r="BA186" s="46">
        <v>1054.8900000000001</v>
      </c>
      <c r="BB186" s="46">
        <v>0.14000000000000001</v>
      </c>
      <c r="BC186" s="46">
        <v>330.6</v>
      </c>
      <c r="BD186" s="46">
        <v>178.46</v>
      </c>
      <c r="BE186" s="46">
        <v>89.62</v>
      </c>
      <c r="BF186" s="46">
        <v>70.34</v>
      </c>
      <c r="BG186" s="46">
        <v>0.11</v>
      </c>
      <c r="BH186" s="46">
        <v>0.02</v>
      </c>
      <c r="BI186" s="46">
        <v>0.02</v>
      </c>
      <c r="BJ186" s="46">
        <v>0.05</v>
      </c>
      <c r="BK186" s="46">
        <v>7.0000000000000007E-2</v>
      </c>
      <c r="BL186" s="46">
        <v>0.22</v>
      </c>
      <c r="BM186" s="46">
        <v>0</v>
      </c>
      <c r="BN186" s="46">
        <v>0.73</v>
      </c>
      <c r="BO186" s="46">
        <v>0</v>
      </c>
      <c r="BP186" s="46">
        <v>0.21</v>
      </c>
      <c r="BQ186" s="46">
        <v>0</v>
      </c>
      <c r="BR186" s="46">
        <v>0</v>
      </c>
      <c r="BS186" s="46">
        <v>0</v>
      </c>
      <c r="BT186" s="46">
        <v>0</v>
      </c>
      <c r="BU186" s="46">
        <v>0.08</v>
      </c>
      <c r="BV186" s="46">
        <v>0.67</v>
      </c>
      <c r="BW186" s="46">
        <v>0</v>
      </c>
      <c r="BX186" s="46">
        <v>0</v>
      </c>
      <c r="BY186" s="46">
        <v>0.2</v>
      </c>
      <c r="BZ186" s="46">
        <v>0.01</v>
      </c>
      <c r="CA186" s="46">
        <v>0</v>
      </c>
      <c r="CB186" s="46">
        <v>0</v>
      </c>
      <c r="CC186" s="46">
        <v>0</v>
      </c>
      <c r="CD186" s="46">
        <v>0</v>
      </c>
      <c r="CE186" s="46">
        <v>20.97</v>
      </c>
      <c r="CF186" s="46">
        <v>14.69</v>
      </c>
      <c r="CG186" s="46"/>
      <c r="CH186" s="46">
        <v>0</v>
      </c>
      <c r="CI186" s="46">
        <v>0</v>
      </c>
    </row>
    <row r="187" spans="1:87" s="19" customFormat="1" x14ac:dyDescent="0.25">
      <c r="A187" s="49"/>
      <c r="B187" s="18" t="s">
        <v>98</v>
      </c>
      <c r="C187" s="66">
        <v>180</v>
      </c>
      <c r="D187" s="49">
        <v>160</v>
      </c>
      <c r="E187" s="49">
        <f>SUM(E185:E186)</f>
        <v>11.24</v>
      </c>
      <c r="F187" s="49">
        <f t="shared" ref="F187:BQ187" si="65">SUM(F185:F186)</f>
        <v>10.114000000000001</v>
      </c>
      <c r="G187" s="49">
        <f t="shared" si="65"/>
        <v>6.0380000000000003</v>
      </c>
      <c r="H187" s="49">
        <f t="shared" si="65"/>
        <v>5.5459999999999994</v>
      </c>
      <c r="I187" s="49">
        <f t="shared" si="65"/>
        <v>32.224000000000004</v>
      </c>
      <c r="J187" s="49">
        <f t="shared" si="65"/>
        <v>31.568000000000001</v>
      </c>
      <c r="K187" s="49">
        <f t="shared" si="65"/>
        <v>226.29669999999999</v>
      </c>
      <c r="L187" s="49">
        <f t="shared" si="65"/>
        <v>214.85947579</v>
      </c>
      <c r="M187" s="49">
        <f t="shared" si="65"/>
        <v>1.82</v>
      </c>
      <c r="N187" s="49">
        <f t="shared" si="65"/>
        <v>0.08</v>
      </c>
      <c r="O187" s="49">
        <f t="shared" si="65"/>
        <v>1.82</v>
      </c>
      <c r="P187" s="49">
        <f t="shared" si="65"/>
        <v>0</v>
      </c>
      <c r="Q187" s="49">
        <f t="shared" si="65"/>
        <v>7.99</v>
      </c>
      <c r="R187" s="49">
        <f t="shared" si="65"/>
        <v>22.06</v>
      </c>
      <c r="S187" s="49">
        <f t="shared" si="65"/>
        <v>1.19</v>
      </c>
      <c r="T187" s="49">
        <f t="shared" si="65"/>
        <v>0</v>
      </c>
      <c r="U187" s="49">
        <f t="shared" si="65"/>
        <v>0</v>
      </c>
      <c r="V187" s="49">
        <f t="shared" si="65"/>
        <v>0</v>
      </c>
      <c r="W187" s="49">
        <f t="shared" si="65"/>
        <v>0.65</v>
      </c>
      <c r="X187" s="49">
        <f t="shared" si="65"/>
        <v>157.65</v>
      </c>
      <c r="Y187" s="49">
        <f t="shared" si="65"/>
        <v>40.24</v>
      </c>
      <c r="Z187" s="49">
        <f t="shared" si="65"/>
        <v>7.92</v>
      </c>
      <c r="AA187" s="49">
        <f t="shared" si="65"/>
        <v>5.16</v>
      </c>
      <c r="AB187" s="49">
        <f t="shared" si="65"/>
        <v>29.35</v>
      </c>
      <c r="AC187" s="49">
        <f t="shared" si="65"/>
        <v>0.42</v>
      </c>
      <c r="AD187" s="49">
        <f t="shared" si="65"/>
        <v>12.98</v>
      </c>
      <c r="AE187" s="49">
        <f t="shared" si="65"/>
        <v>10.26</v>
      </c>
      <c r="AF187" s="49">
        <f t="shared" si="65"/>
        <v>23.76</v>
      </c>
      <c r="AG187" s="49">
        <f t="shared" si="65"/>
        <v>0.56999999999999995</v>
      </c>
      <c r="AH187" s="49">
        <f t="shared" si="65"/>
        <v>0.04</v>
      </c>
      <c r="AI187" s="49">
        <f t="shared" si="65"/>
        <v>0.02</v>
      </c>
      <c r="AJ187" s="49">
        <f t="shared" si="65"/>
        <v>0.34</v>
      </c>
      <c r="AK187" s="49">
        <f t="shared" si="65"/>
        <v>1.1200000000000001</v>
      </c>
      <c r="AL187" s="49">
        <f t="shared" si="65"/>
        <v>0</v>
      </c>
      <c r="AM187" s="49">
        <f t="shared" si="65"/>
        <v>0</v>
      </c>
      <c r="AN187" s="49">
        <f t="shared" si="65"/>
        <v>166.87</v>
      </c>
      <c r="AO187" s="49">
        <f t="shared" si="65"/>
        <v>151.26</v>
      </c>
      <c r="AP187" s="49">
        <f t="shared" si="65"/>
        <v>283.14</v>
      </c>
      <c r="AQ187" s="49">
        <f t="shared" si="65"/>
        <v>94.1</v>
      </c>
      <c r="AR187" s="49">
        <f t="shared" si="65"/>
        <v>56.07</v>
      </c>
      <c r="AS187" s="49">
        <f t="shared" si="65"/>
        <v>111.6</v>
      </c>
      <c r="AT187" s="49">
        <f t="shared" si="65"/>
        <v>36.49</v>
      </c>
      <c r="AU187" s="49">
        <f t="shared" si="65"/>
        <v>175.36</v>
      </c>
      <c r="AV187" s="49">
        <f t="shared" si="65"/>
        <v>118.78</v>
      </c>
      <c r="AW187" s="49">
        <f t="shared" si="65"/>
        <v>142.88999999999999</v>
      </c>
      <c r="AX187" s="49">
        <f t="shared" si="65"/>
        <v>127.92</v>
      </c>
      <c r="AY187" s="49">
        <f t="shared" si="65"/>
        <v>71.31</v>
      </c>
      <c r="AZ187" s="49">
        <f t="shared" si="65"/>
        <v>122.24</v>
      </c>
      <c r="BA187" s="49">
        <f t="shared" si="65"/>
        <v>1054.8900000000001</v>
      </c>
      <c r="BB187" s="49">
        <f t="shared" si="65"/>
        <v>0.14000000000000001</v>
      </c>
      <c r="BC187" s="49">
        <f t="shared" si="65"/>
        <v>330.6</v>
      </c>
      <c r="BD187" s="49">
        <f t="shared" si="65"/>
        <v>178.46</v>
      </c>
      <c r="BE187" s="49">
        <f t="shared" si="65"/>
        <v>89.62</v>
      </c>
      <c r="BF187" s="49">
        <f t="shared" si="65"/>
        <v>70.34</v>
      </c>
      <c r="BG187" s="49">
        <f t="shared" si="65"/>
        <v>0.11</v>
      </c>
      <c r="BH187" s="49">
        <f t="shared" si="65"/>
        <v>0.02</v>
      </c>
      <c r="BI187" s="49">
        <f t="shared" si="65"/>
        <v>0.02</v>
      </c>
      <c r="BJ187" s="49">
        <f t="shared" si="65"/>
        <v>0.05</v>
      </c>
      <c r="BK187" s="49">
        <f t="shared" si="65"/>
        <v>7.0000000000000007E-2</v>
      </c>
      <c r="BL187" s="49">
        <f t="shared" si="65"/>
        <v>0.22</v>
      </c>
      <c r="BM187" s="49">
        <f t="shared" si="65"/>
        <v>0</v>
      </c>
      <c r="BN187" s="49">
        <f t="shared" si="65"/>
        <v>0.73</v>
      </c>
      <c r="BO187" s="49">
        <f t="shared" si="65"/>
        <v>0</v>
      </c>
      <c r="BP187" s="49">
        <f t="shared" si="65"/>
        <v>0.21</v>
      </c>
      <c r="BQ187" s="49">
        <f t="shared" si="65"/>
        <v>0</v>
      </c>
      <c r="BR187" s="49">
        <f t="shared" ref="BR187:CI187" si="66">SUM(BR185:BR186)</f>
        <v>0</v>
      </c>
      <c r="BS187" s="49">
        <f t="shared" si="66"/>
        <v>0</v>
      </c>
      <c r="BT187" s="49">
        <f t="shared" si="66"/>
        <v>0</v>
      </c>
      <c r="BU187" s="49">
        <f t="shared" si="66"/>
        <v>0.08</v>
      </c>
      <c r="BV187" s="49">
        <f t="shared" si="66"/>
        <v>0.67</v>
      </c>
      <c r="BW187" s="49">
        <f t="shared" si="66"/>
        <v>0</v>
      </c>
      <c r="BX187" s="49">
        <f t="shared" si="66"/>
        <v>0</v>
      </c>
      <c r="BY187" s="49">
        <f t="shared" si="66"/>
        <v>0.2</v>
      </c>
      <c r="BZ187" s="49">
        <f t="shared" si="66"/>
        <v>0.01</v>
      </c>
      <c r="CA187" s="49">
        <f t="shared" si="66"/>
        <v>0</v>
      </c>
      <c r="CB187" s="49">
        <f t="shared" si="66"/>
        <v>0</v>
      </c>
      <c r="CC187" s="49">
        <f t="shared" si="66"/>
        <v>0</v>
      </c>
      <c r="CD187" s="49">
        <f t="shared" si="66"/>
        <v>0</v>
      </c>
      <c r="CE187" s="49">
        <f t="shared" si="66"/>
        <v>20.97</v>
      </c>
      <c r="CF187" s="49">
        <f t="shared" si="66"/>
        <v>14.69</v>
      </c>
      <c r="CG187" s="49">
        <f t="shared" si="66"/>
        <v>0</v>
      </c>
      <c r="CH187" s="49">
        <f t="shared" si="66"/>
        <v>0</v>
      </c>
      <c r="CI187" s="49">
        <f t="shared" si="66"/>
        <v>0</v>
      </c>
    </row>
    <row r="188" spans="1:87" s="19" customFormat="1" x14ac:dyDescent="0.25">
      <c r="A188" s="55"/>
      <c r="B188" s="14" t="s">
        <v>247</v>
      </c>
      <c r="C188" s="62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H188" s="55"/>
      <c r="AI188" s="55"/>
      <c r="AJ188" s="55"/>
      <c r="AK188" s="55"/>
      <c r="AL188" s="55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  <c r="AZ188" s="63"/>
      <c r="BA188" s="63"/>
      <c r="BB188" s="63"/>
      <c r="BC188" s="63"/>
      <c r="BD188" s="63"/>
      <c r="BE188" s="63"/>
      <c r="BF188" s="63"/>
      <c r="BG188" s="63"/>
      <c r="BH188" s="63"/>
      <c r="BI188" s="63"/>
      <c r="BJ188" s="63"/>
      <c r="BK188" s="63"/>
      <c r="BL188" s="63"/>
      <c r="BM188" s="63"/>
      <c r="BN188" s="63"/>
      <c r="BO188" s="63"/>
      <c r="BP188" s="63"/>
      <c r="BQ188" s="63"/>
      <c r="BR188" s="63"/>
      <c r="BS188" s="63"/>
      <c r="BT188" s="63"/>
      <c r="BU188" s="63"/>
      <c r="BV188" s="63"/>
      <c r="BW188" s="63"/>
      <c r="BX188" s="63"/>
      <c r="BY188" s="63"/>
      <c r="BZ188" s="63"/>
      <c r="CA188" s="63"/>
      <c r="CB188" s="63"/>
      <c r="CC188" s="63"/>
      <c r="CD188" s="63"/>
      <c r="CE188" s="63"/>
      <c r="CF188" s="63"/>
      <c r="CG188" s="63"/>
      <c r="CH188" s="63"/>
      <c r="CI188" s="63"/>
    </row>
    <row r="189" spans="1:87" s="19" customFormat="1" x14ac:dyDescent="0.25">
      <c r="A189" s="54" t="s">
        <v>258</v>
      </c>
      <c r="B189" s="47" t="s">
        <v>86</v>
      </c>
      <c r="C189" s="65">
        <v>70</v>
      </c>
      <c r="D189" s="54" t="str">
        <f>"70"</f>
        <v>70</v>
      </c>
      <c r="E189" s="54">
        <v>0.28000000000000003</v>
      </c>
      <c r="F189" s="54">
        <v>0.28000000000000003</v>
      </c>
      <c r="G189" s="54">
        <v>0.28000000000000003</v>
      </c>
      <c r="H189" s="54">
        <v>0.28000000000000003</v>
      </c>
      <c r="I189" s="54">
        <v>6.9</v>
      </c>
      <c r="J189" s="54">
        <v>6.9</v>
      </c>
      <c r="K189" s="54">
        <v>34.076000000000001</v>
      </c>
      <c r="L189" s="54">
        <v>34.076000000000001</v>
      </c>
      <c r="M189" s="54">
        <v>7.0000000000000007E-2</v>
      </c>
      <c r="N189" s="54">
        <v>0</v>
      </c>
      <c r="O189" s="54">
        <v>0</v>
      </c>
      <c r="P189" s="54">
        <v>0</v>
      </c>
      <c r="Q189" s="54">
        <v>6.3</v>
      </c>
      <c r="R189" s="54">
        <v>0.56000000000000005</v>
      </c>
      <c r="S189" s="54">
        <v>1.26</v>
      </c>
      <c r="T189" s="54">
        <v>0</v>
      </c>
      <c r="U189" s="54">
        <v>0</v>
      </c>
      <c r="V189" s="54">
        <v>0.56000000000000005</v>
      </c>
      <c r="W189" s="54">
        <v>0.35</v>
      </c>
      <c r="X189" s="54">
        <v>18.2</v>
      </c>
      <c r="Y189" s="54">
        <v>194.6</v>
      </c>
      <c r="Z189" s="54">
        <v>11.2</v>
      </c>
      <c r="AA189" s="54">
        <v>6.3</v>
      </c>
      <c r="AB189" s="54">
        <v>7.7</v>
      </c>
      <c r="AC189" s="54">
        <v>1.54</v>
      </c>
      <c r="AD189" s="54">
        <v>0</v>
      </c>
      <c r="AE189" s="54">
        <v>21</v>
      </c>
      <c r="AF189" s="54">
        <v>3.5</v>
      </c>
      <c r="AG189" s="54">
        <v>0.14000000000000001</v>
      </c>
      <c r="AH189" s="54">
        <v>0.02</v>
      </c>
      <c r="AI189" s="54">
        <v>0.01</v>
      </c>
      <c r="AJ189" s="54">
        <v>0.21</v>
      </c>
      <c r="AK189" s="54">
        <v>0.28000000000000003</v>
      </c>
      <c r="AL189" s="54">
        <v>7</v>
      </c>
      <c r="AM189" s="46">
        <v>0</v>
      </c>
      <c r="AN189" s="46">
        <v>8.4</v>
      </c>
      <c r="AO189" s="46">
        <v>9.1</v>
      </c>
      <c r="AP189" s="46">
        <v>13.3</v>
      </c>
      <c r="AQ189" s="46">
        <v>12.6</v>
      </c>
      <c r="AR189" s="46">
        <v>2.1</v>
      </c>
      <c r="AS189" s="46">
        <v>7.7</v>
      </c>
      <c r="AT189" s="46">
        <v>2.1</v>
      </c>
      <c r="AU189" s="46">
        <v>6.3</v>
      </c>
      <c r="AV189" s="46">
        <v>11.9</v>
      </c>
      <c r="AW189" s="46">
        <v>7</v>
      </c>
      <c r="AX189" s="46">
        <v>54.6</v>
      </c>
      <c r="AY189" s="46">
        <v>4.9000000000000004</v>
      </c>
      <c r="AZ189" s="46">
        <v>9.8000000000000007</v>
      </c>
      <c r="BA189" s="46">
        <v>29.4</v>
      </c>
      <c r="BB189" s="46">
        <v>0</v>
      </c>
      <c r="BC189" s="46">
        <v>9.1</v>
      </c>
      <c r="BD189" s="46">
        <v>11.2</v>
      </c>
      <c r="BE189" s="46">
        <v>4.2</v>
      </c>
      <c r="BF189" s="46">
        <v>3.5</v>
      </c>
      <c r="BG189" s="46">
        <v>0</v>
      </c>
      <c r="BH189" s="46">
        <v>0</v>
      </c>
      <c r="BI189" s="46">
        <v>0</v>
      </c>
      <c r="BJ189" s="46">
        <v>0</v>
      </c>
      <c r="BK189" s="46">
        <v>0</v>
      </c>
      <c r="BL189" s="46">
        <v>0</v>
      </c>
      <c r="BM189" s="46">
        <v>0</v>
      </c>
      <c r="BN189" s="46">
        <v>0</v>
      </c>
      <c r="BO189" s="46">
        <v>0</v>
      </c>
      <c r="BP189" s="46">
        <v>0</v>
      </c>
      <c r="BQ189" s="46">
        <v>0</v>
      </c>
      <c r="BR189" s="46">
        <v>0</v>
      </c>
      <c r="BS189" s="46">
        <v>0</v>
      </c>
      <c r="BT189" s="46">
        <v>0</v>
      </c>
      <c r="BU189" s="46">
        <v>0</v>
      </c>
      <c r="BV189" s="46">
        <v>0</v>
      </c>
      <c r="BW189" s="46">
        <v>0</v>
      </c>
      <c r="BX189" s="46">
        <v>0</v>
      </c>
      <c r="BY189" s="46">
        <v>0</v>
      </c>
      <c r="BZ189" s="46">
        <v>0</v>
      </c>
      <c r="CA189" s="46">
        <v>0</v>
      </c>
      <c r="CB189" s="46">
        <v>0</v>
      </c>
      <c r="CC189" s="46">
        <v>0</v>
      </c>
      <c r="CD189" s="46">
        <v>0</v>
      </c>
      <c r="CE189" s="46">
        <v>60.41</v>
      </c>
      <c r="CF189" s="46">
        <v>3.5</v>
      </c>
      <c r="CG189" s="46"/>
      <c r="CH189" s="46">
        <v>7</v>
      </c>
      <c r="CI189" s="46">
        <v>7</v>
      </c>
    </row>
    <row r="190" spans="1:87" s="19" customFormat="1" x14ac:dyDescent="0.25">
      <c r="A190" s="42">
        <v>463</v>
      </c>
      <c r="B190" s="48" t="s">
        <v>106</v>
      </c>
      <c r="C190" s="64">
        <v>200</v>
      </c>
      <c r="D190" s="37" t="str">
        <f>"180"</f>
        <v>180</v>
      </c>
      <c r="E190" s="37">
        <v>13.1</v>
      </c>
      <c r="F190" s="37">
        <v>12.65</v>
      </c>
      <c r="G190" s="37">
        <v>11.8</v>
      </c>
      <c r="H190" s="37">
        <v>11.13</v>
      </c>
      <c r="I190" s="37">
        <v>13.6</v>
      </c>
      <c r="J190" s="37">
        <v>11.82</v>
      </c>
      <c r="K190" s="37">
        <v>206</v>
      </c>
      <c r="L190" s="37">
        <v>192.36941616577559</v>
      </c>
      <c r="M190" s="37">
        <v>7.49</v>
      </c>
      <c r="N190" s="37">
        <v>0.15</v>
      </c>
      <c r="O190" s="37">
        <v>7.49</v>
      </c>
      <c r="P190" s="37">
        <v>0</v>
      </c>
      <c r="Q190" s="37">
        <v>6.63</v>
      </c>
      <c r="R190" s="37">
        <v>2.27</v>
      </c>
      <c r="S190" s="37">
        <v>2.91</v>
      </c>
      <c r="T190" s="37">
        <v>0</v>
      </c>
      <c r="U190" s="37">
        <v>0</v>
      </c>
      <c r="V190" s="37">
        <v>0.42</v>
      </c>
      <c r="W190" s="37">
        <v>1.58</v>
      </c>
      <c r="X190" s="37">
        <v>0</v>
      </c>
      <c r="Y190" s="37">
        <v>551.83000000000004</v>
      </c>
      <c r="Z190" s="37">
        <v>71.599999999999994</v>
      </c>
      <c r="AA190" s="37">
        <v>33.65</v>
      </c>
      <c r="AB190" s="37">
        <v>143.19999999999999</v>
      </c>
      <c r="AC190" s="37">
        <v>2.17</v>
      </c>
      <c r="AD190" s="37">
        <v>34.96</v>
      </c>
      <c r="AE190" s="37">
        <v>41.8</v>
      </c>
      <c r="AF190" s="37">
        <v>43.57</v>
      </c>
      <c r="AG190" s="37">
        <v>0.5</v>
      </c>
      <c r="AH190" s="37">
        <v>7.0000000000000007E-2</v>
      </c>
      <c r="AI190" s="37">
        <v>0.12</v>
      </c>
      <c r="AJ190" s="37">
        <v>3.14</v>
      </c>
      <c r="AK190" s="37">
        <v>6.28</v>
      </c>
      <c r="AL190" s="37">
        <v>21.33</v>
      </c>
      <c r="AM190" s="42">
        <v>0</v>
      </c>
      <c r="AN190" s="42">
        <v>0</v>
      </c>
      <c r="AO190" s="42">
        <v>0</v>
      </c>
      <c r="AP190" s="42">
        <v>890.01</v>
      </c>
      <c r="AQ190" s="42">
        <v>925.92</v>
      </c>
      <c r="AR190" s="42">
        <v>268.52999999999997</v>
      </c>
      <c r="AS190" s="42">
        <v>493.17</v>
      </c>
      <c r="AT190" s="42">
        <v>128.36000000000001</v>
      </c>
      <c r="AU190" s="42">
        <v>509.05</v>
      </c>
      <c r="AV190" s="42">
        <v>676.3</v>
      </c>
      <c r="AW190" s="42">
        <v>673.81</v>
      </c>
      <c r="AX190" s="42">
        <v>1170.0899999999999</v>
      </c>
      <c r="AY190" s="42">
        <v>418.04</v>
      </c>
      <c r="AZ190" s="42">
        <v>566.70000000000005</v>
      </c>
      <c r="BA190" s="42">
        <v>2079.66</v>
      </c>
      <c r="BB190" s="42">
        <v>152.69999999999999</v>
      </c>
      <c r="BC190" s="42">
        <v>470.09</v>
      </c>
      <c r="BD190" s="42">
        <v>505.54</v>
      </c>
      <c r="BE190" s="42">
        <v>421.2</v>
      </c>
      <c r="BF190" s="42">
        <v>169.16</v>
      </c>
      <c r="BG190" s="42">
        <v>0.22</v>
      </c>
      <c r="BH190" s="42">
        <v>0.06</v>
      </c>
      <c r="BI190" s="42">
        <v>0.04</v>
      </c>
      <c r="BJ190" s="42">
        <v>0.11</v>
      </c>
      <c r="BK190" s="42">
        <v>0.18</v>
      </c>
      <c r="BL190" s="42">
        <v>1.1599999999999999</v>
      </c>
      <c r="BM190" s="42">
        <v>0.01</v>
      </c>
      <c r="BN190" s="42">
        <v>29.77</v>
      </c>
      <c r="BO190" s="42">
        <v>0.01</v>
      </c>
      <c r="BP190" s="42">
        <v>33.28</v>
      </c>
      <c r="BQ190" s="42">
        <v>1.57</v>
      </c>
      <c r="BR190" s="42">
        <v>0.06</v>
      </c>
      <c r="BS190" s="42">
        <v>0</v>
      </c>
      <c r="BT190" s="42">
        <v>0</v>
      </c>
      <c r="BU190" s="42">
        <v>1.37</v>
      </c>
      <c r="BV190" s="42">
        <v>42.38</v>
      </c>
      <c r="BW190" s="42">
        <v>0.03</v>
      </c>
      <c r="BX190" s="42">
        <v>0</v>
      </c>
      <c r="BY190" s="42">
        <v>7.99</v>
      </c>
      <c r="BZ190" s="42">
        <v>0.03</v>
      </c>
      <c r="CA190" s="42">
        <v>0.01</v>
      </c>
      <c r="CB190" s="42">
        <v>0</v>
      </c>
      <c r="CC190" s="42">
        <v>0</v>
      </c>
      <c r="CD190" s="42">
        <v>0</v>
      </c>
      <c r="CE190" s="42">
        <v>171.23</v>
      </c>
      <c r="CF190" s="42">
        <v>41.93</v>
      </c>
      <c r="CG190" s="42"/>
      <c r="CH190" s="42">
        <v>24.6</v>
      </c>
      <c r="CI190" s="42">
        <v>21.3</v>
      </c>
    </row>
    <row r="191" spans="1:87" s="19" customFormat="1" x14ac:dyDescent="0.25">
      <c r="A191" s="37" t="s">
        <v>146</v>
      </c>
      <c r="B191" s="48" t="s">
        <v>148</v>
      </c>
      <c r="C191" s="64">
        <v>180</v>
      </c>
      <c r="D191" s="37" t="str">
        <f>"150"</f>
        <v>150</v>
      </c>
      <c r="E191" s="37">
        <v>0.18</v>
      </c>
      <c r="F191" s="37">
        <v>0.15</v>
      </c>
      <c r="G191" s="37">
        <v>0.04</v>
      </c>
      <c r="H191" s="37">
        <v>0.04</v>
      </c>
      <c r="I191" s="37">
        <v>4.53</v>
      </c>
      <c r="J191" s="37">
        <v>3.78</v>
      </c>
      <c r="K191" s="37">
        <v>18.157</v>
      </c>
      <c r="L191" s="37">
        <v>15.130904999999998</v>
      </c>
      <c r="M191" s="37">
        <v>0</v>
      </c>
      <c r="N191" s="37">
        <v>0</v>
      </c>
      <c r="O191" s="37">
        <v>0</v>
      </c>
      <c r="P191" s="37">
        <v>0</v>
      </c>
      <c r="Q191" s="37">
        <v>3.7</v>
      </c>
      <c r="R191" s="37">
        <v>0</v>
      </c>
      <c r="S191" s="37">
        <v>0.08</v>
      </c>
      <c r="T191" s="37">
        <v>0</v>
      </c>
      <c r="U191" s="37">
        <v>0</v>
      </c>
      <c r="V191" s="37">
        <v>0</v>
      </c>
      <c r="W191" s="37">
        <v>0.05</v>
      </c>
      <c r="X191" s="37">
        <v>0.04</v>
      </c>
      <c r="Y191" s="37">
        <v>0.11</v>
      </c>
      <c r="Z191" s="37">
        <v>0.11</v>
      </c>
      <c r="AA191" s="37">
        <v>0</v>
      </c>
      <c r="AB191" s="37">
        <v>0</v>
      </c>
      <c r="AC191" s="37">
        <v>0.01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  <c r="AI191" s="37">
        <v>0</v>
      </c>
      <c r="AJ191" s="37">
        <v>0</v>
      </c>
      <c r="AK191" s="37">
        <v>0</v>
      </c>
      <c r="AL191" s="37">
        <v>0</v>
      </c>
      <c r="AM191" s="42">
        <v>0</v>
      </c>
      <c r="AN191" s="42">
        <v>0</v>
      </c>
      <c r="AO191" s="42">
        <v>0</v>
      </c>
      <c r="AP191" s="42">
        <v>0</v>
      </c>
      <c r="AQ191" s="42">
        <v>0</v>
      </c>
      <c r="AR191" s="42">
        <v>0</v>
      </c>
      <c r="AS191" s="42">
        <v>0</v>
      </c>
      <c r="AT191" s="42">
        <v>0</v>
      </c>
      <c r="AU191" s="42">
        <v>0</v>
      </c>
      <c r="AV191" s="42">
        <v>0</v>
      </c>
      <c r="AW191" s="42">
        <v>0</v>
      </c>
      <c r="AX191" s="42">
        <v>0</v>
      </c>
      <c r="AY191" s="42">
        <v>0</v>
      </c>
      <c r="AZ191" s="42">
        <v>0</v>
      </c>
      <c r="BA191" s="42">
        <v>0</v>
      </c>
      <c r="BB191" s="42">
        <v>0</v>
      </c>
      <c r="BC191" s="42">
        <v>0</v>
      </c>
      <c r="BD191" s="42">
        <v>0</v>
      </c>
      <c r="BE191" s="42">
        <v>0</v>
      </c>
      <c r="BF191" s="42">
        <v>0</v>
      </c>
      <c r="BG191" s="42">
        <v>0</v>
      </c>
      <c r="BH191" s="42">
        <v>0</v>
      </c>
      <c r="BI191" s="42">
        <v>0</v>
      </c>
      <c r="BJ191" s="42">
        <v>0</v>
      </c>
      <c r="BK191" s="42">
        <v>0</v>
      </c>
      <c r="BL191" s="42">
        <v>0</v>
      </c>
      <c r="BM191" s="42">
        <v>0</v>
      </c>
      <c r="BN191" s="42">
        <v>0</v>
      </c>
      <c r="BO191" s="42">
        <v>0</v>
      </c>
      <c r="BP191" s="42">
        <v>0</v>
      </c>
      <c r="BQ191" s="42">
        <v>0</v>
      </c>
      <c r="BR191" s="42">
        <v>0</v>
      </c>
      <c r="BS191" s="42">
        <v>0</v>
      </c>
      <c r="BT191" s="42">
        <v>0</v>
      </c>
      <c r="BU191" s="42">
        <v>0</v>
      </c>
      <c r="BV191" s="42">
        <v>0</v>
      </c>
      <c r="BW191" s="42">
        <v>0</v>
      </c>
      <c r="BX191" s="42">
        <v>0</v>
      </c>
      <c r="BY191" s="42">
        <v>0</v>
      </c>
      <c r="BZ191" s="42">
        <v>0</v>
      </c>
      <c r="CA191" s="42">
        <v>0</v>
      </c>
      <c r="CB191" s="42">
        <v>0</v>
      </c>
      <c r="CC191" s="42">
        <v>0</v>
      </c>
      <c r="CD191" s="42">
        <v>0</v>
      </c>
      <c r="CE191" s="42">
        <v>150.07</v>
      </c>
      <c r="CF191" s="42">
        <v>0</v>
      </c>
      <c r="CG191" s="42"/>
      <c r="CH191" s="42">
        <v>0</v>
      </c>
      <c r="CI191" s="42">
        <v>0</v>
      </c>
    </row>
    <row r="192" spans="1:87" s="19" customFormat="1" x14ac:dyDescent="0.25">
      <c r="A192" s="54" t="s">
        <v>120</v>
      </c>
      <c r="B192" s="47" t="s">
        <v>97</v>
      </c>
      <c r="C192" s="65">
        <v>30</v>
      </c>
      <c r="D192" s="54" t="str">
        <f>"30"</f>
        <v>30</v>
      </c>
      <c r="E192" s="54">
        <v>1.98</v>
      </c>
      <c r="F192" s="54">
        <v>1.98</v>
      </c>
      <c r="G192" s="54">
        <v>0.2</v>
      </c>
      <c r="H192" s="54">
        <v>0.2</v>
      </c>
      <c r="I192" s="54">
        <v>14.07</v>
      </c>
      <c r="J192" s="54">
        <v>14.07</v>
      </c>
      <c r="K192" s="54">
        <v>67.170299999999997</v>
      </c>
      <c r="L192" s="54">
        <v>67.170299999999997</v>
      </c>
      <c r="M192" s="54">
        <v>0</v>
      </c>
      <c r="N192" s="54">
        <v>0</v>
      </c>
      <c r="O192" s="54">
        <v>0</v>
      </c>
      <c r="P192" s="54">
        <v>0</v>
      </c>
      <c r="Q192" s="54">
        <v>0.33</v>
      </c>
      <c r="R192" s="54">
        <v>13.68</v>
      </c>
      <c r="S192" s="54">
        <v>0.06</v>
      </c>
      <c r="T192" s="54">
        <v>0</v>
      </c>
      <c r="U192" s="54">
        <v>0</v>
      </c>
      <c r="V192" s="54">
        <v>0</v>
      </c>
      <c r="W192" s="54">
        <v>0.54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4">
        <v>0</v>
      </c>
      <c r="AL192" s="54">
        <v>0</v>
      </c>
      <c r="AM192" s="46">
        <v>0</v>
      </c>
      <c r="AN192" s="46">
        <v>95.79</v>
      </c>
      <c r="AO192" s="46">
        <v>99.7</v>
      </c>
      <c r="AP192" s="46">
        <v>152.69</v>
      </c>
      <c r="AQ192" s="46">
        <v>50.63</v>
      </c>
      <c r="AR192" s="46">
        <v>30.02</v>
      </c>
      <c r="AS192" s="46">
        <v>60.03</v>
      </c>
      <c r="AT192" s="46">
        <v>22.71</v>
      </c>
      <c r="AU192" s="46">
        <v>108.58</v>
      </c>
      <c r="AV192" s="46">
        <v>67.34</v>
      </c>
      <c r="AW192" s="46">
        <v>93.96</v>
      </c>
      <c r="AX192" s="46">
        <v>77.52</v>
      </c>
      <c r="AY192" s="46">
        <v>40.72</v>
      </c>
      <c r="AZ192" s="46">
        <v>72.040000000000006</v>
      </c>
      <c r="BA192" s="46">
        <v>602.39</v>
      </c>
      <c r="BB192" s="46">
        <v>0</v>
      </c>
      <c r="BC192" s="46">
        <v>196.27</v>
      </c>
      <c r="BD192" s="46">
        <v>85.35</v>
      </c>
      <c r="BE192" s="46">
        <v>56.64</v>
      </c>
      <c r="BF192" s="46">
        <v>44.89</v>
      </c>
      <c r="BG192" s="46">
        <v>0</v>
      </c>
      <c r="BH192" s="46">
        <v>0</v>
      </c>
      <c r="BI192" s="46">
        <v>0</v>
      </c>
      <c r="BJ192" s="46">
        <v>0</v>
      </c>
      <c r="BK192" s="46">
        <v>0</v>
      </c>
      <c r="BL192" s="46">
        <v>0</v>
      </c>
      <c r="BM192" s="46">
        <v>0</v>
      </c>
      <c r="BN192" s="46">
        <v>0.02</v>
      </c>
      <c r="BO192" s="46">
        <v>0</v>
      </c>
      <c r="BP192" s="46">
        <v>0</v>
      </c>
      <c r="BQ192" s="46">
        <v>0</v>
      </c>
      <c r="BR192" s="46">
        <v>0</v>
      </c>
      <c r="BS192" s="46">
        <v>0</v>
      </c>
      <c r="BT192" s="46">
        <v>0</v>
      </c>
      <c r="BU192" s="46">
        <v>0</v>
      </c>
      <c r="BV192" s="46">
        <v>0.02</v>
      </c>
      <c r="BW192" s="46">
        <v>0</v>
      </c>
      <c r="BX192" s="46">
        <v>0</v>
      </c>
      <c r="BY192" s="46">
        <v>0.08</v>
      </c>
      <c r="BZ192" s="46">
        <v>0</v>
      </c>
      <c r="CA192" s="46">
        <v>0</v>
      </c>
      <c r="CB192" s="46">
        <v>0</v>
      </c>
      <c r="CC192" s="46">
        <v>0</v>
      </c>
      <c r="CD192" s="46">
        <v>0</v>
      </c>
      <c r="CE192" s="46">
        <v>11.73</v>
      </c>
      <c r="CF192" s="46">
        <v>0</v>
      </c>
      <c r="CG192" s="46"/>
      <c r="CH192" s="46">
        <v>0</v>
      </c>
      <c r="CI192" s="46">
        <v>0</v>
      </c>
    </row>
    <row r="193" spans="1:87" s="19" customFormat="1" x14ac:dyDescent="0.25">
      <c r="A193" s="49"/>
      <c r="B193" s="18" t="s">
        <v>248</v>
      </c>
      <c r="C193" s="66">
        <v>480</v>
      </c>
      <c r="D193" s="49">
        <v>430</v>
      </c>
      <c r="E193" s="49">
        <f>SUM(E189:E192)</f>
        <v>15.54</v>
      </c>
      <c r="F193" s="49">
        <f t="shared" ref="F193:BQ193" si="67">SUM(F189:F192)</f>
        <v>15.06</v>
      </c>
      <c r="G193" s="49">
        <f t="shared" si="67"/>
        <v>12.319999999999999</v>
      </c>
      <c r="H193" s="49">
        <f t="shared" si="67"/>
        <v>11.649999999999999</v>
      </c>
      <c r="I193" s="49">
        <f t="shared" si="67"/>
        <v>39.1</v>
      </c>
      <c r="J193" s="49">
        <f t="shared" si="67"/>
        <v>36.57</v>
      </c>
      <c r="K193" s="49">
        <f t="shared" si="67"/>
        <v>325.4033</v>
      </c>
      <c r="L193" s="49">
        <f t="shared" si="67"/>
        <v>308.74662116577559</v>
      </c>
      <c r="M193" s="49">
        <f t="shared" si="67"/>
        <v>7.5600000000000005</v>
      </c>
      <c r="N193" s="49">
        <f t="shared" si="67"/>
        <v>0.15</v>
      </c>
      <c r="O193" s="49">
        <f t="shared" si="67"/>
        <v>7.49</v>
      </c>
      <c r="P193" s="49">
        <f t="shared" si="67"/>
        <v>0</v>
      </c>
      <c r="Q193" s="49">
        <f t="shared" si="67"/>
        <v>16.959999999999997</v>
      </c>
      <c r="R193" s="49">
        <f t="shared" si="67"/>
        <v>16.509999999999998</v>
      </c>
      <c r="S193" s="49">
        <f t="shared" si="67"/>
        <v>4.3099999999999996</v>
      </c>
      <c r="T193" s="49">
        <f t="shared" si="67"/>
        <v>0</v>
      </c>
      <c r="U193" s="49">
        <f t="shared" si="67"/>
        <v>0</v>
      </c>
      <c r="V193" s="49">
        <f t="shared" si="67"/>
        <v>0.98</v>
      </c>
      <c r="W193" s="49">
        <f t="shared" si="67"/>
        <v>2.5200000000000005</v>
      </c>
      <c r="X193" s="49">
        <f t="shared" si="67"/>
        <v>18.239999999999998</v>
      </c>
      <c r="Y193" s="49">
        <f t="shared" si="67"/>
        <v>746.54000000000008</v>
      </c>
      <c r="Z193" s="49">
        <f t="shared" si="67"/>
        <v>82.91</v>
      </c>
      <c r="AA193" s="49">
        <f t="shared" si="67"/>
        <v>39.949999999999996</v>
      </c>
      <c r="AB193" s="49">
        <f t="shared" si="67"/>
        <v>150.89999999999998</v>
      </c>
      <c r="AC193" s="49">
        <f t="shared" si="67"/>
        <v>3.7199999999999998</v>
      </c>
      <c r="AD193" s="49">
        <f t="shared" si="67"/>
        <v>34.96</v>
      </c>
      <c r="AE193" s="49">
        <f t="shared" si="67"/>
        <v>62.8</v>
      </c>
      <c r="AF193" s="49">
        <f t="shared" si="67"/>
        <v>47.07</v>
      </c>
      <c r="AG193" s="49">
        <f t="shared" si="67"/>
        <v>0.64</v>
      </c>
      <c r="AH193" s="49">
        <f t="shared" si="67"/>
        <v>9.0000000000000011E-2</v>
      </c>
      <c r="AI193" s="49">
        <f t="shared" si="67"/>
        <v>0.13</v>
      </c>
      <c r="AJ193" s="49">
        <f t="shared" si="67"/>
        <v>3.35</v>
      </c>
      <c r="AK193" s="49">
        <f t="shared" si="67"/>
        <v>6.5600000000000005</v>
      </c>
      <c r="AL193" s="49">
        <f t="shared" si="67"/>
        <v>28.33</v>
      </c>
      <c r="AM193" s="49">
        <f t="shared" si="67"/>
        <v>0</v>
      </c>
      <c r="AN193" s="49">
        <f t="shared" si="67"/>
        <v>104.19000000000001</v>
      </c>
      <c r="AO193" s="49">
        <f t="shared" si="67"/>
        <v>108.8</v>
      </c>
      <c r="AP193" s="49">
        <f t="shared" si="67"/>
        <v>1056</v>
      </c>
      <c r="AQ193" s="49">
        <f t="shared" si="67"/>
        <v>989.15</v>
      </c>
      <c r="AR193" s="49">
        <f t="shared" si="67"/>
        <v>300.64999999999998</v>
      </c>
      <c r="AS193" s="49">
        <f t="shared" si="67"/>
        <v>560.9</v>
      </c>
      <c r="AT193" s="49">
        <f t="shared" si="67"/>
        <v>153.17000000000002</v>
      </c>
      <c r="AU193" s="49">
        <f t="shared" si="67"/>
        <v>623.93000000000006</v>
      </c>
      <c r="AV193" s="49">
        <f t="shared" si="67"/>
        <v>755.54</v>
      </c>
      <c r="AW193" s="49">
        <f t="shared" si="67"/>
        <v>774.77</v>
      </c>
      <c r="AX193" s="49">
        <f t="shared" si="67"/>
        <v>1302.2099999999998</v>
      </c>
      <c r="AY193" s="49">
        <f t="shared" si="67"/>
        <v>463.65999999999997</v>
      </c>
      <c r="AZ193" s="49">
        <f t="shared" si="67"/>
        <v>648.54</v>
      </c>
      <c r="BA193" s="49">
        <f t="shared" si="67"/>
        <v>2711.45</v>
      </c>
      <c r="BB193" s="49">
        <f t="shared" si="67"/>
        <v>152.69999999999999</v>
      </c>
      <c r="BC193" s="49">
        <f t="shared" si="67"/>
        <v>675.46</v>
      </c>
      <c r="BD193" s="49">
        <f t="shared" si="67"/>
        <v>602.09</v>
      </c>
      <c r="BE193" s="49">
        <f t="shared" si="67"/>
        <v>482.03999999999996</v>
      </c>
      <c r="BF193" s="49">
        <f t="shared" si="67"/>
        <v>217.55</v>
      </c>
      <c r="BG193" s="49">
        <f t="shared" si="67"/>
        <v>0.22</v>
      </c>
      <c r="BH193" s="49">
        <f t="shared" si="67"/>
        <v>0.06</v>
      </c>
      <c r="BI193" s="49">
        <f t="shared" si="67"/>
        <v>0.04</v>
      </c>
      <c r="BJ193" s="49">
        <f t="shared" si="67"/>
        <v>0.11</v>
      </c>
      <c r="BK193" s="49">
        <f t="shared" si="67"/>
        <v>0.18</v>
      </c>
      <c r="BL193" s="49">
        <f t="shared" si="67"/>
        <v>1.1599999999999999</v>
      </c>
      <c r="BM193" s="49">
        <f t="shared" si="67"/>
        <v>0.01</v>
      </c>
      <c r="BN193" s="49">
        <f t="shared" si="67"/>
        <v>29.79</v>
      </c>
      <c r="BO193" s="49">
        <f t="shared" si="67"/>
        <v>0.01</v>
      </c>
      <c r="BP193" s="49">
        <f t="shared" si="67"/>
        <v>33.28</v>
      </c>
      <c r="BQ193" s="49">
        <f t="shared" si="67"/>
        <v>1.57</v>
      </c>
      <c r="BR193" s="49">
        <f t="shared" ref="BR193:CI193" si="68">SUM(BR189:BR192)</f>
        <v>0.06</v>
      </c>
      <c r="BS193" s="49">
        <f t="shared" si="68"/>
        <v>0</v>
      </c>
      <c r="BT193" s="49">
        <f t="shared" si="68"/>
        <v>0</v>
      </c>
      <c r="BU193" s="49">
        <f t="shared" si="68"/>
        <v>1.37</v>
      </c>
      <c r="BV193" s="49">
        <f t="shared" si="68"/>
        <v>42.400000000000006</v>
      </c>
      <c r="BW193" s="49">
        <f t="shared" si="68"/>
        <v>0.03</v>
      </c>
      <c r="BX193" s="49">
        <f t="shared" si="68"/>
        <v>0</v>
      </c>
      <c r="BY193" s="49">
        <f t="shared" si="68"/>
        <v>8.07</v>
      </c>
      <c r="BZ193" s="49">
        <f t="shared" si="68"/>
        <v>0.03</v>
      </c>
      <c r="CA193" s="49">
        <f t="shared" si="68"/>
        <v>0.01</v>
      </c>
      <c r="CB193" s="49">
        <f t="shared" si="68"/>
        <v>0</v>
      </c>
      <c r="CC193" s="49">
        <f t="shared" si="68"/>
        <v>0</v>
      </c>
      <c r="CD193" s="49">
        <f t="shared" si="68"/>
        <v>0</v>
      </c>
      <c r="CE193" s="49">
        <f t="shared" si="68"/>
        <v>393.44</v>
      </c>
      <c r="CF193" s="49">
        <f t="shared" si="68"/>
        <v>45.43</v>
      </c>
      <c r="CG193" s="49">
        <f t="shared" si="68"/>
        <v>0</v>
      </c>
      <c r="CH193" s="49">
        <f t="shared" si="68"/>
        <v>31.6</v>
      </c>
      <c r="CI193" s="49">
        <f t="shared" si="68"/>
        <v>28.3</v>
      </c>
    </row>
    <row r="194" spans="1:87" s="19" customFormat="1" x14ac:dyDescent="0.25">
      <c r="A194" s="49"/>
      <c r="B194" s="18" t="s">
        <v>99</v>
      </c>
      <c r="C194" s="59"/>
      <c r="D194" s="49"/>
      <c r="E194" s="49">
        <f>SUM(E172+E175+E183+E187+E193)</f>
        <v>61.960000000000008</v>
      </c>
      <c r="F194" s="49">
        <f t="shared" ref="F194:BQ194" si="69">SUM(F172+F175+F183+F187+F193)</f>
        <v>53.844000000000008</v>
      </c>
      <c r="G194" s="49">
        <f t="shared" si="69"/>
        <v>54.488000000000007</v>
      </c>
      <c r="H194" s="49">
        <f t="shared" si="69"/>
        <v>48.165999999999997</v>
      </c>
      <c r="I194" s="49">
        <f t="shared" si="69"/>
        <v>214.98400000000001</v>
      </c>
      <c r="J194" s="49">
        <f t="shared" si="69"/>
        <v>186.268</v>
      </c>
      <c r="K194" s="49">
        <f t="shared" si="69"/>
        <v>1575.1869999999999</v>
      </c>
      <c r="L194" s="49">
        <f t="shared" si="69"/>
        <v>1375.6475699786329</v>
      </c>
      <c r="M194" s="49">
        <f t="shared" si="69"/>
        <v>23.800000000000004</v>
      </c>
      <c r="N194" s="49">
        <f t="shared" si="69"/>
        <v>6.5000000000000009</v>
      </c>
      <c r="O194" s="49">
        <f t="shared" si="69"/>
        <v>19.34</v>
      </c>
      <c r="P194" s="49">
        <f t="shared" si="69"/>
        <v>0</v>
      </c>
      <c r="Q194" s="49">
        <f t="shared" si="69"/>
        <v>63.430000000000007</v>
      </c>
      <c r="R194" s="49">
        <f t="shared" si="69"/>
        <v>108.47</v>
      </c>
      <c r="S194" s="49">
        <f t="shared" si="69"/>
        <v>15.030000000000001</v>
      </c>
      <c r="T194" s="49">
        <f t="shared" si="69"/>
        <v>0</v>
      </c>
      <c r="U194" s="49">
        <f t="shared" si="69"/>
        <v>0</v>
      </c>
      <c r="V194" s="49">
        <f t="shared" si="69"/>
        <v>2.8</v>
      </c>
      <c r="W194" s="49">
        <f t="shared" si="69"/>
        <v>11.600000000000001</v>
      </c>
      <c r="X194" s="49">
        <f t="shared" si="69"/>
        <v>1309.1500000000001</v>
      </c>
      <c r="Y194" s="49">
        <f t="shared" si="69"/>
        <v>2357.75</v>
      </c>
      <c r="Z194" s="49">
        <f t="shared" si="69"/>
        <v>386.9</v>
      </c>
      <c r="AA194" s="49">
        <f t="shared" si="69"/>
        <v>168.23999999999998</v>
      </c>
      <c r="AB194" s="49">
        <f t="shared" si="69"/>
        <v>600.44000000000005</v>
      </c>
      <c r="AC194" s="49">
        <f t="shared" si="69"/>
        <v>10.309999999999999</v>
      </c>
      <c r="AD194" s="49">
        <f t="shared" si="69"/>
        <v>161.93</v>
      </c>
      <c r="AE194" s="49">
        <f t="shared" si="69"/>
        <v>1678.81</v>
      </c>
      <c r="AF194" s="49">
        <f t="shared" si="69"/>
        <v>506.00000000000006</v>
      </c>
      <c r="AG194" s="49">
        <f t="shared" si="69"/>
        <v>7.2700000000000005</v>
      </c>
      <c r="AH194" s="49">
        <f t="shared" si="69"/>
        <v>0.51</v>
      </c>
      <c r="AI194" s="49">
        <f t="shared" si="69"/>
        <v>0.56000000000000005</v>
      </c>
      <c r="AJ194" s="49">
        <f t="shared" si="69"/>
        <v>7.25</v>
      </c>
      <c r="AK194" s="49">
        <f t="shared" si="69"/>
        <v>15.610000000000001</v>
      </c>
      <c r="AL194" s="49">
        <f t="shared" si="69"/>
        <v>46.25</v>
      </c>
      <c r="AM194" s="49">
        <f t="shared" si="69"/>
        <v>0.2</v>
      </c>
      <c r="AN194" s="49">
        <f t="shared" si="69"/>
        <v>978.32</v>
      </c>
      <c r="AO194" s="49">
        <f t="shared" si="69"/>
        <v>896.06</v>
      </c>
      <c r="AP194" s="49">
        <f t="shared" si="69"/>
        <v>2641.85</v>
      </c>
      <c r="AQ194" s="49">
        <f t="shared" si="69"/>
        <v>1968.58</v>
      </c>
      <c r="AR194" s="49">
        <f t="shared" si="69"/>
        <v>653.23</v>
      </c>
      <c r="AS194" s="49">
        <f t="shared" si="69"/>
        <v>1219.8800000000001</v>
      </c>
      <c r="AT194" s="49">
        <f t="shared" si="69"/>
        <v>416.25</v>
      </c>
      <c r="AU194" s="49">
        <f t="shared" si="69"/>
        <v>1536.46</v>
      </c>
      <c r="AV194" s="49">
        <f t="shared" si="69"/>
        <v>1676.81</v>
      </c>
      <c r="AW194" s="49">
        <f t="shared" si="69"/>
        <v>1699.7999999999997</v>
      </c>
      <c r="AX194" s="49">
        <f t="shared" si="69"/>
        <v>2427.0099999999998</v>
      </c>
      <c r="AY194" s="49">
        <f t="shared" si="69"/>
        <v>871.54</v>
      </c>
      <c r="AZ194" s="49">
        <f t="shared" si="69"/>
        <v>1289.8699999999999</v>
      </c>
      <c r="BA194" s="49">
        <f t="shared" si="69"/>
        <v>6762.5</v>
      </c>
      <c r="BB194" s="49">
        <f t="shared" si="69"/>
        <v>195.33999999999997</v>
      </c>
      <c r="BC194" s="49">
        <f t="shared" si="69"/>
        <v>1946.1</v>
      </c>
      <c r="BD194" s="49">
        <f t="shared" si="69"/>
        <v>1433.31</v>
      </c>
      <c r="BE194" s="49">
        <f t="shared" si="69"/>
        <v>1111.6399999999999</v>
      </c>
      <c r="BF194" s="49">
        <f t="shared" si="69"/>
        <v>521.33999999999992</v>
      </c>
      <c r="BG194" s="49">
        <f t="shared" si="69"/>
        <v>0.86</v>
      </c>
      <c r="BH194" s="49">
        <f t="shared" si="69"/>
        <v>0.24000000000000002</v>
      </c>
      <c r="BI194" s="49">
        <f t="shared" si="69"/>
        <v>0.2</v>
      </c>
      <c r="BJ194" s="49">
        <f t="shared" si="69"/>
        <v>0.49</v>
      </c>
      <c r="BK194" s="49">
        <f t="shared" si="69"/>
        <v>0.66</v>
      </c>
      <c r="BL194" s="49">
        <f t="shared" si="69"/>
        <v>2.8</v>
      </c>
      <c r="BM194" s="49">
        <f t="shared" si="69"/>
        <v>0.03</v>
      </c>
      <c r="BN194" s="49">
        <f t="shared" si="69"/>
        <v>34.869999999999997</v>
      </c>
      <c r="BO194" s="49">
        <f t="shared" si="69"/>
        <v>0.02</v>
      </c>
      <c r="BP194" s="49">
        <f t="shared" si="69"/>
        <v>34.94</v>
      </c>
      <c r="BQ194" s="49">
        <f t="shared" si="69"/>
        <v>1.6300000000000001</v>
      </c>
      <c r="BR194" s="49">
        <f t="shared" ref="BR194:CI194" si="70">SUM(BR172+BR175+BR183+BR187+BR193)</f>
        <v>0.11</v>
      </c>
      <c r="BS194" s="49">
        <f t="shared" si="70"/>
        <v>0</v>
      </c>
      <c r="BT194" s="49">
        <f t="shared" si="70"/>
        <v>0.1</v>
      </c>
      <c r="BU194" s="49">
        <f t="shared" si="70"/>
        <v>1.9100000000000001</v>
      </c>
      <c r="BV194" s="49">
        <f t="shared" si="70"/>
        <v>48.580000000000005</v>
      </c>
      <c r="BW194" s="49">
        <f t="shared" si="70"/>
        <v>0.03</v>
      </c>
      <c r="BX194" s="49">
        <f t="shared" si="70"/>
        <v>0</v>
      </c>
      <c r="BY194" s="49">
        <f t="shared" si="70"/>
        <v>14.71</v>
      </c>
      <c r="BZ194" s="49">
        <f t="shared" si="70"/>
        <v>0.09</v>
      </c>
      <c r="CA194" s="49">
        <f t="shared" si="70"/>
        <v>0.01</v>
      </c>
      <c r="CB194" s="49">
        <f t="shared" si="70"/>
        <v>0</v>
      </c>
      <c r="CC194" s="49">
        <f t="shared" si="70"/>
        <v>0</v>
      </c>
      <c r="CD194" s="49">
        <f t="shared" si="70"/>
        <v>0</v>
      </c>
      <c r="CE194" s="49">
        <f t="shared" si="70"/>
        <v>1283.79</v>
      </c>
      <c r="CF194" s="49">
        <f t="shared" si="70"/>
        <v>441.72</v>
      </c>
      <c r="CG194" s="49">
        <f t="shared" si="70"/>
        <v>0</v>
      </c>
      <c r="CH194" s="49">
        <f t="shared" si="70"/>
        <v>78</v>
      </c>
      <c r="CI194" s="49">
        <f t="shared" si="70"/>
        <v>61.2</v>
      </c>
    </row>
    <row r="195" spans="1:87" x14ac:dyDescent="0.25">
      <c r="A195" s="55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53"/>
      <c r="AZ195" s="53"/>
      <c r="BA195" s="53"/>
      <c r="BB195" s="53"/>
      <c r="BC195" s="53"/>
      <c r="BD195" s="53"/>
      <c r="BE195" s="53"/>
      <c r="BF195" s="53"/>
      <c r="BG195" s="53"/>
      <c r="BH195" s="53"/>
      <c r="BI195" s="53"/>
      <c r="BJ195" s="53"/>
      <c r="BK195" s="53"/>
      <c r="BL195" s="53"/>
      <c r="BM195" s="53"/>
      <c r="BN195" s="53"/>
      <c r="BO195" s="53"/>
      <c r="BP195" s="53"/>
      <c r="BQ195" s="53"/>
      <c r="BR195" s="53"/>
      <c r="BS195" s="53"/>
      <c r="BT195" s="53"/>
      <c r="BU195" s="53"/>
      <c r="BV195" s="53"/>
      <c r="BW195" s="53"/>
      <c r="BX195" s="53"/>
      <c r="BY195" s="53"/>
      <c r="BZ195" s="53"/>
      <c r="CA195" s="53"/>
      <c r="CB195" s="53"/>
      <c r="CC195" s="53"/>
      <c r="CD195" s="53"/>
      <c r="CE195" s="53"/>
      <c r="CF195" s="53"/>
      <c r="CG195" s="53"/>
      <c r="CH195" s="53"/>
      <c r="CI195" s="53"/>
    </row>
    <row r="196" spans="1:87" x14ac:dyDescent="0.25">
      <c r="A196" s="55"/>
      <c r="B196" s="21" t="s">
        <v>197</v>
      </c>
      <c r="C196" s="21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/>
      <c r="BY196" s="53"/>
      <c r="BZ196" s="53"/>
      <c r="CA196" s="53"/>
      <c r="CB196" s="53"/>
      <c r="CC196" s="53"/>
      <c r="CD196" s="53"/>
      <c r="CE196" s="53"/>
      <c r="CF196" s="53"/>
      <c r="CG196" s="53"/>
      <c r="CH196" s="53"/>
      <c r="CI196" s="53"/>
    </row>
    <row r="197" spans="1:87" x14ac:dyDescent="0.25">
      <c r="A197" s="55"/>
      <c r="B197" s="14" t="s">
        <v>85</v>
      </c>
      <c r="C197" s="14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G197" s="53"/>
      <c r="BH197" s="53"/>
      <c r="BI197" s="53"/>
      <c r="BJ197" s="53"/>
      <c r="BK197" s="53"/>
      <c r="BL197" s="53"/>
      <c r="BM197" s="53"/>
      <c r="BN197" s="53"/>
      <c r="BO197" s="53"/>
      <c r="BP197" s="53"/>
      <c r="BQ197" s="53"/>
      <c r="BR197" s="53"/>
      <c r="BS197" s="53"/>
      <c r="BT197" s="53"/>
      <c r="BU197" s="53"/>
      <c r="BV197" s="53"/>
      <c r="BW197" s="53"/>
      <c r="BX197" s="53"/>
      <c r="BY197" s="53"/>
      <c r="BZ197" s="53"/>
      <c r="CA197" s="53"/>
      <c r="CB197" s="53"/>
      <c r="CC197" s="53"/>
      <c r="CD197" s="53"/>
      <c r="CE197" s="53"/>
      <c r="CF197" s="53"/>
      <c r="CG197" s="53"/>
      <c r="CH197" s="53"/>
      <c r="CI197" s="53"/>
    </row>
    <row r="198" spans="1:87" s="17" customFormat="1" ht="31.5" x14ac:dyDescent="0.25">
      <c r="A198" s="42" t="s">
        <v>198</v>
      </c>
      <c r="B198" s="48" t="s">
        <v>199</v>
      </c>
      <c r="C198" s="64">
        <v>180</v>
      </c>
      <c r="D198" s="37" t="str">
        <f>"150"</f>
        <v>150</v>
      </c>
      <c r="E198" s="37">
        <v>3.95</v>
      </c>
      <c r="F198" s="37">
        <v>3.29</v>
      </c>
      <c r="G198" s="37">
        <v>3.74</v>
      </c>
      <c r="H198" s="37">
        <v>3.12</v>
      </c>
      <c r="I198" s="37">
        <v>14.79</v>
      </c>
      <c r="J198" s="37">
        <v>12.32</v>
      </c>
      <c r="K198" s="37">
        <v>107.74</v>
      </c>
      <c r="L198" s="37">
        <v>89.785671600000001</v>
      </c>
      <c r="M198" s="37">
        <v>2.17</v>
      </c>
      <c r="N198" s="37">
        <v>0.03</v>
      </c>
      <c r="O198" s="37">
        <v>2.17</v>
      </c>
      <c r="P198" s="37">
        <v>0</v>
      </c>
      <c r="Q198" s="37">
        <v>4.5199999999999996</v>
      </c>
      <c r="R198" s="37">
        <v>7.39</v>
      </c>
      <c r="S198" s="37">
        <v>0.4</v>
      </c>
      <c r="T198" s="37">
        <v>0</v>
      </c>
      <c r="U198" s="37">
        <v>0</v>
      </c>
      <c r="V198" s="37">
        <v>0.08</v>
      </c>
      <c r="W198" s="37">
        <v>0.77</v>
      </c>
      <c r="X198" s="37">
        <v>107.27</v>
      </c>
      <c r="Y198" s="37">
        <v>109.55</v>
      </c>
      <c r="Z198" s="37">
        <v>81.95</v>
      </c>
      <c r="AA198" s="37">
        <v>10.84</v>
      </c>
      <c r="AB198" s="37">
        <v>68.12</v>
      </c>
      <c r="AC198" s="37">
        <v>0.24</v>
      </c>
      <c r="AD198" s="37">
        <v>13.25</v>
      </c>
      <c r="AE198" s="37">
        <v>9.65</v>
      </c>
      <c r="AF198" s="37">
        <v>24.34</v>
      </c>
      <c r="AG198" s="37">
        <v>0.19</v>
      </c>
      <c r="AH198" s="37">
        <v>0.04</v>
      </c>
      <c r="AI198" s="37">
        <v>0.09</v>
      </c>
      <c r="AJ198" s="37">
        <v>0.18</v>
      </c>
      <c r="AK198" s="37">
        <v>0.95</v>
      </c>
      <c r="AL198" s="37">
        <v>0.39</v>
      </c>
      <c r="AM198" s="42">
        <v>0</v>
      </c>
      <c r="AN198" s="42">
        <v>53.99</v>
      </c>
      <c r="AO198" s="42">
        <v>49.35</v>
      </c>
      <c r="AP198" s="42">
        <v>92.46</v>
      </c>
      <c r="AQ198" s="42">
        <v>28.85</v>
      </c>
      <c r="AR198" s="42">
        <v>17.61</v>
      </c>
      <c r="AS198" s="42">
        <v>35.76</v>
      </c>
      <c r="AT198" s="42">
        <v>11.7</v>
      </c>
      <c r="AU198" s="42">
        <v>57.37</v>
      </c>
      <c r="AV198" s="42">
        <v>37.92</v>
      </c>
      <c r="AW198" s="42">
        <v>45.75</v>
      </c>
      <c r="AX198" s="42">
        <v>39.21</v>
      </c>
      <c r="AY198" s="42">
        <v>23.03</v>
      </c>
      <c r="AZ198" s="42">
        <v>40.1</v>
      </c>
      <c r="BA198" s="42">
        <v>352.26</v>
      </c>
      <c r="BB198" s="42">
        <v>0</v>
      </c>
      <c r="BC198" s="42">
        <v>111</v>
      </c>
      <c r="BD198" s="42">
        <v>57.46</v>
      </c>
      <c r="BE198" s="42">
        <v>28.83</v>
      </c>
      <c r="BF198" s="42">
        <v>22.85</v>
      </c>
      <c r="BG198" s="42">
        <v>0.04</v>
      </c>
      <c r="BH198" s="42">
        <v>0.01</v>
      </c>
      <c r="BI198" s="42">
        <v>0.01</v>
      </c>
      <c r="BJ198" s="42">
        <v>0.02</v>
      </c>
      <c r="BK198" s="42">
        <v>0.03</v>
      </c>
      <c r="BL198" s="42">
        <v>0.08</v>
      </c>
      <c r="BM198" s="42">
        <v>0</v>
      </c>
      <c r="BN198" s="42">
        <v>0.28000000000000003</v>
      </c>
      <c r="BO198" s="42">
        <v>0</v>
      </c>
      <c r="BP198" s="42">
        <v>0.08</v>
      </c>
      <c r="BQ198" s="42">
        <v>0</v>
      </c>
      <c r="BR198" s="42">
        <v>0</v>
      </c>
      <c r="BS198" s="42">
        <v>0</v>
      </c>
      <c r="BT198" s="42">
        <v>0</v>
      </c>
      <c r="BU198" s="42">
        <v>0.03</v>
      </c>
      <c r="BV198" s="42">
        <v>0.24</v>
      </c>
      <c r="BW198" s="42">
        <v>0</v>
      </c>
      <c r="BX198" s="42">
        <v>0</v>
      </c>
      <c r="BY198" s="42">
        <v>0.06</v>
      </c>
      <c r="BZ198" s="42">
        <v>0</v>
      </c>
      <c r="CA198" s="42">
        <v>0</v>
      </c>
      <c r="CB198" s="42">
        <v>0</v>
      </c>
      <c r="CC198" s="42">
        <v>0</v>
      </c>
      <c r="CD198" s="42">
        <v>0</v>
      </c>
      <c r="CE198" s="42">
        <v>131.05000000000001</v>
      </c>
      <c r="CF198" s="42">
        <v>14.86</v>
      </c>
      <c r="CG198" s="42"/>
      <c r="CH198" s="42">
        <v>0.5</v>
      </c>
      <c r="CI198" s="42">
        <v>0.4</v>
      </c>
    </row>
    <row r="199" spans="1:87" s="17" customFormat="1" x14ac:dyDescent="0.25">
      <c r="A199" s="37" t="str">
        <f>"32/10"</f>
        <v>32/10</v>
      </c>
      <c r="B199" s="48" t="s">
        <v>112</v>
      </c>
      <c r="C199" s="64">
        <v>180</v>
      </c>
      <c r="D199" s="37" t="str">
        <f>"150"</f>
        <v>150</v>
      </c>
      <c r="E199" s="37">
        <v>3</v>
      </c>
      <c r="F199" s="37">
        <v>2.5</v>
      </c>
      <c r="G199" s="37">
        <v>2.93</v>
      </c>
      <c r="H199" s="37">
        <v>2.44</v>
      </c>
      <c r="I199" s="37">
        <v>13.93</v>
      </c>
      <c r="J199" s="37">
        <v>11.6</v>
      </c>
      <c r="K199" s="37">
        <v>91.54</v>
      </c>
      <c r="L199" s="37">
        <v>76.281166666666678</v>
      </c>
      <c r="M199" s="37">
        <v>1.5</v>
      </c>
      <c r="N199" s="37">
        <v>0</v>
      </c>
      <c r="O199" s="37">
        <v>0</v>
      </c>
      <c r="P199" s="37">
        <v>0</v>
      </c>
      <c r="Q199" s="37">
        <v>11.6</v>
      </c>
      <c r="R199" s="37">
        <v>0</v>
      </c>
      <c r="S199" s="37">
        <v>0</v>
      </c>
      <c r="T199" s="37">
        <v>0</v>
      </c>
      <c r="U199" s="37">
        <v>0</v>
      </c>
      <c r="V199" s="37">
        <v>0.08</v>
      </c>
      <c r="W199" s="37">
        <v>0.53</v>
      </c>
      <c r="X199" s="37">
        <v>37.21</v>
      </c>
      <c r="Y199" s="37">
        <v>108.65</v>
      </c>
      <c r="Z199" s="37">
        <v>87.54</v>
      </c>
      <c r="AA199" s="37">
        <v>9.98</v>
      </c>
      <c r="AB199" s="37">
        <v>62.78</v>
      </c>
      <c r="AC199" s="37">
        <v>0.1</v>
      </c>
      <c r="AD199" s="37">
        <v>15</v>
      </c>
      <c r="AE199" s="37">
        <v>6.75</v>
      </c>
      <c r="AF199" s="37">
        <v>16.5</v>
      </c>
      <c r="AG199" s="37">
        <v>0</v>
      </c>
      <c r="AH199" s="37">
        <v>0.03</v>
      </c>
      <c r="AI199" s="37">
        <v>0.1</v>
      </c>
      <c r="AJ199" s="37">
        <v>0.06</v>
      </c>
      <c r="AK199" s="37">
        <v>0.6</v>
      </c>
      <c r="AL199" s="37">
        <v>0.39</v>
      </c>
      <c r="AM199" s="42">
        <v>0</v>
      </c>
      <c r="AN199" s="42">
        <v>119.81</v>
      </c>
      <c r="AO199" s="42">
        <v>118.34</v>
      </c>
      <c r="AP199" s="42">
        <v>202.86</v>
      </c>
      <c r="AQ199" s="42">
        <v>163.16999999999999</v>
      </c>
      <c r="AR199" s="42">
        <v>54.39</v>
      </c>
      <c r="AS199" s="42">
        <v>95.55</v>
      </c>
      <c r="AT199" s="42">
        <v>31.61</v>
      </c>
      <c r="AU199" s="42">
        <v>107.31</v>
      </c>
      <c r="AV199" s="42">
        <v>0</v>
      </c>
      <c r="AW199" s="42">
        <v>0</v>
      </c>
      <c r="AX199" s="42">
        <v>0</v>
      </c>
      <c r="AY199" s="42">
        <v>0</v>
      </c>
      <c r="AZ199" s="42">
        <v>0</v>
      </c>
      <c r="BA199" s="42">
        <v>0</v>
      </c>
      <c r="BB199" s="42">
        <v>0</v>
      </c>
      <c r="BC199" s="42">
        <v>0</v>
      </c>
      <c r="BD199" s="42">
        <v>0</v>
      </c>
      <c r="BE199" s="42">
        <v>135.24</v>
      </c>
      <c r="BF199" s="42">
        <v>19.11</v>
      </c>
      <c r="BG199" s="42">
        <v>0</v>
      </c>
      <c r="BH199" s="42">
        <v>0</v>
      </c>
      <c r="BI199" s="42">
        <v>0</v>
      </c>
      <c r="BJ199" s="42">
        <v>0</v>
      </c>
      <c r="BK199" s="42">
        <v>0</v>
      </c>
      <c r="BL199" s="42">
        <v>0</v>
      </c>
      <c r="BM199" s="42">
        <v>0</v>
      </c>
      <c r="BN199" s="42">
        <v>0</v>
      </c>
      <c r="BO199" s="42">
        <v>0</v>
      </c>
      <c r="BP199" s="42">
        <v>0</v>
      </c>
      <c r="BQ199" s="42">
        <v>0</v>
      </c>
      <c r="BR199" s="42">
        <v>0</v>
      </c>
      <c r="BS199" s="42">
        <v>0</v>
      </c>
      <c r="BT199" s="42">
        <v>0</v>
      </c>
      <c r="BU199" s="42">
        <v>0</v>
      </c>
      <c r="BV199" s="42">
        <v>0</v>
      </c>
      <c r="BW199" s="42">
        <v>0</v>
      </c>
      <c r="BX199" s="42">
        <v>0</v>
      </c>
      <c r="BY199" s="42">
        <v>0</v>
      </c>
      <c r="BZ199" s="42">
        <v>0</v>
      </c>
      <c r="CA199" s="42">
        <v>0</v>
      </c>
      <c r="CB199" s="42">
        <v>0</v>
      </c>
      <c r="CC199" s="42">
        <v>0</v>
      </c>
      <c r="CD199" s="42">
        <v>0</v>
      </c>
      <c r="CE199" s="42">
        <v>156.47999999999999</v>
      </c>
      <c r="CF199" s="42">
        <v>16.13</v>
      </c>
      <c r="CG199" s="42"/>
      <c r="CH199" s="42">
        <v>0.5</v>
      </c>
      <c r="CI199" s="42">
        <v>0.4</v>
      </c>
    </row>
    <row r="200" spans="1:87" s="17" customFormat="1" x14ac:dyDescent="0.25">
      <c r="A200" s="54" t="str">
        <f>"1/13"</f>
        <v>1/13</v>
      </c>
      <c r="B200" s="47" t="s">
        <v>149</v>
      </c>
      <c r="C200" s="58" t="s">
        <v>228</v>
      </c>
      <c r="D200" s="54" t="str">
        <f>"25/5"</f>
        <v>25/5</v>
      </c>
      <c r="E200" s="54">
        <v>2.3199999999999998</v>
      </c>
      <c r="F200" s="54">
        <v>1.94</v>
      </c>
      <c r="G200" s="54">
        <v>3.9</v>
      </c>
      <c r="H200" s="54">
        <v>3.85</v>
      </c>
      <c r="I200" s="54">
        <v>14.14</v>
      </c>
      <c r="J200" s="54">
        <v>11.79</v>
      </c>
      <c r="K200" s="54">
        <v>102.04</v>
      </c>
      <c r="L200" s="54">
        <v>90.541999999999987</v>
      </c>
      <c r="M200" s="54">
        <v>2.36</v>
      </c>
      <c r="N200" s="54">
        <v>0.11</v>
      </c>
      <c r="O200" s="54">
        <v>0</v>
      </c>
      <c r="P200" s="54">
        <v>0</v>
      </c>
      <c r="Q200" s="54">
        <v>0.34</v>
      </c>
      <c r="R200" s="54">
        <v>11.4</v>
      </c>
      <c r="S200" s="54">
        <v>0.05</v>
      </c>
      <c r="T200" s="54">
        <v>0</v>
      </c>
      <c r="U200" s="54">
        <v>0</v>
      </c>
      <c r="V200" s="54">
        <v>0</v>
      </c>
      <c r="W200" s="54">
        <v>0.52</v>
      </c>
      <c r="X200" s="54">
        <v>0.75</v>
      </c>
      <c r="Y200" s="54">
        <v>1.5</v>
      </c>
      <c r="Z200" s="54">
        <v>1.2</v>
      </c>
      <c r="AA200" s="54">
        <v>0</v>
      </c>
      <c r="AB200" s="54">
        <v>1.5</v>
      </c>
      <c r="AC200" s="54">
        <v>0.01</v>
      </c>
      <c r="AD200" s="54">
        <v>20</v>
      </c>
      <c r="AE200" s="54">
        <v>15</v>
      </c>
      <c r="AF200" s="54">
        <v>22.5</v>
      </c>
      <c r="AG200" s="54">
        <v>0.05</v>
      </c>
      <c r="AH200" s="54">
        <v>0</v>
      </c>
      <c r="AI200" s="54">
        <v>0.01</v>
      </c>
      <c r="AJ200" s="54">
        <v>0.01</v>
      </c>
      <c r="AK200" s="54">
        <v>0.01</v>
      </c>
      <c r="AL200" s="54">
        <v>0</v>
      </c>
      <c r="AM200" s="46">
        <v>0</v>
      </c>
      <c r="AN200" s="46">
        <v>93.85</v>
      </c>
      <c r="AO200" s="46">
        <v>97.55</v>
      </c>
      <c r="AP200" s="46">
        <v>150.05000000000001</v>
      </c>
      <c r="AQ200" s="46">
        <v>50.75</v>
      </c>
      <c r="AR200" s="46">
        <v>29.6</v>
      </c>
      <c r="AS200" s="46">
        <v>59.85</v>
      </c>
      <c r="AT200" s="46">
        <v>23.9</v>
      </c>
      <c r="AU200" s="46">
        <v>106.1</v>
      </c>
      <c r="AV200" s="46">
        <v>66.3</v>
      </c>
      <c r="AW200" s="46">
        <v>91.3</v>
      </c>
      <c r="AX200" s="46">
        <v>77.099999999999994</v>
      </c>
      <c r="AY200" s="46">
        <v>40.75</v>
      </c>
      <c r="AZ200" s="46">
        <v>70.2</v>
      </c>
      <c r="BA200" s="46">
        <v>584.1</v>
      </c>
      <c r="BB200" s="46">
        <v>0</v>
      </c>
      <c r="BC200" s="46">
        <v>190.4</v>
      </c>
      <c r="BD200" s="46">
        <v>84.45</v>
      </c>
      <c r="BE200" s="46">
        <v>56.35</v>
      </c>
      <c r="BF200" s="46">
        <v>43.5</v>
      </c>
      <c r="BG200" s="46">
        <v>0.13</v>
      </c>
      <c r="BH200" s="46">
        <v>0.06</v>
      </c>
      <c r="BI200" s="46">
        <v>0.03</v>
      </c>
      <c r="BJ200" s="46">
        <v>0.08</v>
      </c>
      <c r="BK200" s="46">
        <v>0.09</v>
      </c>
      <c r="BL200" s="46">
        <v>0.4</v>
      </c>
      <c r="BM200" s="46">
        <v>0</v>
      </c>
      <c r="BN200" s="46">
        <v>1.1299999999999999</v>
      </c>
      <c r="BO200" s="46">
        <v>0</v>
      </c>
      <c r="BP200" s="46">
        <v>0.34</v>
      </c>
      <c r="BQ200" s="46">
        <v>0</v>
      </c>
      <c r="BR200" s="46">
        <v>0</v>
      </c>
      <c r="BS200" s="46">
        <v>0</v>
      </c>
      <c r="BT200" s="46">
        <v>0.08</v>
      </c>
      <c r="BU200" s="46">
        <v>0.12</v>
      </c>
      <c r="BV200" s="46">
        <v>0.92</v>
      </c>
      <c r="BW200" s="46">
        <v>0</v>
      </c>
      <c r="BX200" s="46">
        <v>0</v>
      </c>
      <c r="BY200" s="46">
        <v>0.14000000000000001</v>
      </c>
      <c r="BZ200" s="46">
        <v>0.01</v>
      </c>
      <c r="CA200" s="46">
        <v>0</v>
      </c>
      <c r="CB200" s="46">
        <v>0</v>
      </c>
      <c r="CC200" s="46">
        <v>0</v>
      </c>
      <c r="CD200" s="46">
        <v>0</v>
      </c>
      <c r="CE200" s="46">
        <v>11.03</v>
      </c>
      <c r="CF200" s="46">
        <v>22.5</v>
      </c>
      <c r="CG200" s="46"/>
      <c r="CH200" s="46">
        <v>0</v>
      </c>
      <c r="CI200" s="46">
        <v>0</v>
      </c>
    </row>
    <row r="201" spans="1:87" s="19" customFormat="1" x14ac:dyDescent="0.25">
      <c r="A201" s="49"/>
      <c r="B201" s="18" t="s">
        <v>87</v>
      </c>
      <c r="C201" s="66">
        <v>395</v>
      </c>
      <c r="D201" s="49">
        <v>330</v>
      </c>
      <c r="E201" s="49">
        <f t="shared" ref="E201:AJ201" si="71">SUM(E198:E200)</f>
        <v>9.27</v>
      </c>
      <c r="F201" s="49">
        <f t="shared" si="71"/>
        <v>7.73</v>
      </c>
      <c r="G201" s="49">
        <f t="shared" si="71"/>
        <v>10.57</v>
      </c>
      <c r="H201" s="49">
        <f t="shared" si="71"/>
        <v>9.41</v>
      </c>
      <c r="I201" s="49">
        <f t="shared" si="71"/>
        <v>42.86</v>
      </c>
      <c r="J201" s="49">
        <f t="shared" si="71"/>
        <v>35.71</v>
      </c>
      <c r="K201" s="49">
        <f t="shared" si="71"/>
        <v>301.32</v>
      </c>
      <c r="L201" s="49">
        <f t="shared" si="71"/>
        <v>256.60883826666668</v>
      </c>
      <c r="M201" s="49">
        <f t="shared" si="71"/>
        <v>6.0299999999999994</v>
      </c>
      <c r="N201" s="49">
        <f t="shared" si="71"/>
        <v>0.14000000000000001</v>
      </c>
      <c r="O201" s="49">
        <f t="shared" si="71"/>
        <v>2.17</v>
      </c>
      <c r="P201" s="49">
        <f t="shared" si="71"/>
        <v>0</v>
      </c>
      <c r="Q201" s="49">
        <f t="shared" si="71"/>
        <v>16.459999999999997</v>
      </c>
      <c r="R201" s="49">
        <f t="shared" si="71"/>
        <v>18.79</v>
      </c>
      <c r="S201" s="49">
        <f t="shared" si="71"/>
        <v>0.45</v>
      </c>
      <c r="T201" s="49">
        <f t="shared" si="71"/>
        <v>0</v>
      </c>
      <c r="U201" s="49">
        <f t="shared" si="71"/>
        <v>0</v>
      </c>
      <c r="V201" s="49">
        <f t="shared" si="71"/>
        <v>0.16</v>
      </c>
      <c r="W201" s="49">
        <f t="shared" si="71"/>
        <v>1.82</v>
      </c>
      <c r="X201" s="49">
        <f t="shared" si="71"/>
        <v>145.22999999999999</v>
      </c>
      <c r="Y201" s="49">
        <f t="shared" si="71"/>
        <v>219.7</v>
      </c>
      <c r="Z201" s="49">
        <f t="shared" si="71"/>
        <v>170.69</v>
      </c>
      <c r="AA201" s="49">
        <f t="shared" si="71"/>
        <v>20.82</v>
      </c>
      <c r="AB201" s="49">
        <f t="shared" si="71"/>
        <v>132.4</v>
      </c>
      <c r="AC201" s="49">
        <f t="shared" si="71"/>
        <v>0.35</v>
      </c>
      <c r="AD201" s="49">
        <f t="shared" si="71"/>
        <v>48.25</v>
      </c>
      <c r="AE201" s="49">
        <f t="shared" si="71"/>
        <v>31.4</v>
      </c>
      <c r="AF201" s="49">
        <f t="shared" si="71"/>
        <v>63.34</v>
      </c>
      <c r="AG201" s="49">
        <f t="shared" si="71"/>
        <v>0.24</v>
      </c>
      <c r="AH201" s="49">
        <f t="shared" si="71"/>
        <v>7.0000000000000007E-2</v>
      </c>
      <c r="AI201" s="49">
        <f t="shared" si="71"/>
        <v>0.2</v>
      </c>
      <c r="AJ201" s="49">
        <f t="shared" si="71"/>
        <v>0.25</v>
      </c>
      <c r="AK201" s="49">
        <f t="shared" ref="AK201:BP201" si="72">SUM(AK198:AK200)</f>
        <v>1.5599999999999998</v>
      </c>
      <c r="AL201" s="49">
        <f t="shared" si="72"/>
        <v>0.78</v>
      </c>
      <c r="AM201" s="49">
        <f t="shared" si="72"/>
        <v>0</v>
      </c>
      <c r="AN201" s="49">
        <f t="shared" si="72"/>
        <v>267.64999999999998</v>
      </c>
      <c r="AO201" s="49">
        <f t="shared" si="72"/>
        <v>265.24</v>
      </c>
      <c r="AP201" s="49">
        <f t="shared" si="72"/>
        <v>445.37</v>
      </c>
      <c r="AQ201" s="49">
        <f t="shared" si="72"/>
        <v>242.76999999999998</v>
      </c>
      <c r="AR201" s="49">
        <f t="shared" si="72"/>
        <v>101.6</v>
      </c>
      <c r="AS201" s="49">
        <f t="shared" si="72"/>
        <v>191.16</v>
      </c>
      <c r="AT201" s="49">
        <f t="shared" si="72"/>
        <v>67.210000000000008</v>
      </c>
      <c r="AU201" s="49">
        <f t="shared" si="72"/>
        <v>270.77999999999997</v>
      </c>
      <c r="AV201" s="49">
        <f t="shared" si="72"/>
        <v>104.22</v>
      </c>
      <c r="AW201" s="49">
        <f t="shared" si="72"/>
        <v>137.05000000000001</v>
      </c>
      <c r="AX201" s="49">
        <f t="shared" si="72"/>
        <v>116.31</v>
      </c>
      <c r="AY201" s="49">
        <f t="shared" si="72"/>
        <v>63.78</v>
      </c>
      <c r="AZ201" s="49">
        <f t="shared" si="72"/>
        <v>110.30000000000001</v>
      </c>
      <c r="BA201" s="49">
        <f t="shared" si="72"/>
        <v>936.36</v>
      </c>
      <c r="BB201" s="49">
        <f t="shared" si="72"/>
        <v>0</v>
      </c>
      <c r="BC201" s="49">
        <f t="shared" si="72"/>
        <v>301.39999999999998</v>
      </c>
      <c r="BD201" s="49">
        <f t="shared" si="72"/>
        <v>141.91</v>
      </c>
      <c r="BE201" s="49">
        <f t="shared" si="72"/>
        <v>220.42</v>
      </c>
      <c r="BF201" s="49">
        <f t="shared" si="72"/>
        <v>85.460000000000008</v>
      </c>
      <c r="BG201" s="49">
        <f t="shared" si="72"/>
        <v>0.17</v>
      </c>
      <c r="BH201" s="49">
        <f t="shared" si="72"/>
        <v>6.9999999999999993E-2</v>
      </c>
      <c r="BI201" s="49">
        <f t="shared" si="72"/>
        <v>0.04</v>
      </c>
      <c r="BJ201" s="49">
        <f t="shared" si="72"/>
        <v>0.1</v>
      </c>
      <c r="BK201" s="49">
        <f t="shared" si="72"/>
        <v>0.12</v>
      </c>
      <c r="BL201" s="49">
        <f t="shared" si="72"/>
        <v>0.48000000000000004</v>
      </c>
      <c r="BM201" s="49">
        <f t="shared" si="72"/>
        <v>0</v>
      </c>
      <c r="BN201" s="49">
        <f t="shared" si="72"/>
        <v>1.41</v>
      </c>
      <c r="BO201" s="49">
        <f t="shared" si="72"/>
        <v>0</v>
      </c>
      <c r="BP201" s="49">
        <f t="shared" si="72"/>
        <v>0.42000000000000004</v>
      </c>
      <c r="BQ201" s="49">
        <f t="shared" ref="BQ201:CI201" si="73">SUM(BQ198:BQ200)</f>
        <v>0</v>
      </c>
      <c r="BR201" s="49">
        <f t="shared" si="73"/>
        <v>0</v>
      </c>
      <c r="BS201" s="49">
        <f t="shared" si="73"/>
        <v>0</v>
      </c>
      <c r="BT201" s="49">
        <f t="shared" si="73"/>
        <v>0.08</v>
      </c>
      <c r="BU201" s="49">
        <f t="shared" si="73"/>
        <v>0.15</v>
      </c>
      <c r="BV201" s="49">
        <f t="shared" si="73"/>
        <v>1.1600000000000001</v>
      </c>
      <c r="BW201" s="49">
        <f t="shared" si="73"/>
        <v>0</v>
      </c>
      <c r="BX201" s="49">
        <f t="shared" si="73"/>
        <v>0</v>
      </c>
      <c r="BY201" s="49">
        <f t="shared" si="73"/>
        <v>0.2</v>
      </c>
      <c r="BZ201" s="49">
        <f t="shared" si="73"/>
        <v>0.01</v>
      </c>
      <c r="CA201" s="49">
        <f t="shared" si="73"/>
        <v>0</v>
      </c>
      <c r="CB201" s="49">
        <f t="shared" si="73"/>
        <v>0</v>
      </c>
      <c r="CC201" s="49">
        <f t="shared" si="73"/>
        <v>0</v>
      </c>
      <c r="CD201" s="49">
        <f t="shared" si="73"/>
        <v>0</v>
      </c>
      <c r="CE201" s="49">
        <f t="shared" si="73"/>
        <v>298.55999999999995</v>
      </c>
      <c r="CF201" s="49">
        <f t="shared" si="73"/>
        <v>53.489999999999995</v>
      </c>
      <c r="CG201" s="49">
        <f t="shared" si="73"/>
        <v>0</v>
      </c>
      <c r="CH201" s="49">
        <f t="shared" si="73"/>
        <v>1</v>
      </c>
      <c r="CI201" s="49">
        <f t="shared" si="73"/>
        <v>0.8</v>
      </c>
    </row>
    <row r="202" spans="1:87" x14ac:dyDescent="0.25">
      <c r="A202" s="55"/>
      <c r="B202" s="14" t="s">
        <v>88</v>
      </c>
      <c r="C202" s="62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  <c r="AZ202" s="63"/>
      <c r="BA202" s="63"/>
      <c r="BB202" s="63"/>
      <c r="BC202" s="63"/>
      <c r="BD202" s="63"/>
      <c r="BE202" s="63"/>
      <c r="BF202" s="63"/>
      <c r="BG202" s="63"/>
      <c r="BH202" s="63"/>
      <c r="BI202" s="63"/>
      <c r="BJ202" s="63"/>
      <c r="BK202" s="63"/>
      <c r="BL202" s="63"/>
      <c r="BM202" s="63"/>
      <c r="BN202" s="63"/>
      <c r="BO202" s="63"/>
      <c r="BP202" s="63"/>
      <c r="BQ202" s="63"/>
      <c r="BR202" s="63"/>
      <c r="BS202" s="63"/>
      <c r="BT202" s="63"/>
      <c r="BU202" s="63"/>
      <c r="BV202" s="63"/>
      <c r="BW202" s="63"/>
      <c r="BX202" s="63"/>
      <c r="BY202" s="63"/>
      <c r="BZ202" s="63"/>
      <c r="CA202" s="63"/>
      <c r="CB202" s="63"/>
      <c r="CC202" s="63"/>
      <c r="CD202" s="63"/>
      <c r="CE202" s="63"/>
      <c r="CF202" s="63"/>
      <c r="CG202" s="63"/>
      <c r="CH202" s="63"/>
      <c r="CI202" s="63"/>
    </row>
    <row r="203" spans="1:87" s="13" customFormat="1" x14ac:dyDescent="0.25">
      <c r="A203" s="54" t="str">
        <f>"-"</f>
        <v>-</v>
      </c>
      <c r="B203" s="47" t="s">
        <v>94</v>
      </c>
      <c r="C203" s="65">
        <v>100</v>
      </c>
      <c r="D203" s="54" t="str">
        <f>"100"</f>
        <v>100</v>
      </c>
      <c r="E203" s="54">
        <v>0.5</v>
      </c>
      <c r="F203" s="54">
        <v>0.5</v>
      </c>
      <c r="G203" s="54">
        <v>0.1</v>
      </c>
      <c r="H203" s="54">
        <v>0.1</v>
      </c>
      <c r="I203" s="54">
        <v>10.3</v>
      </c>
      <c r="J203" s="54">
        <v>10.3</v>
      </c>
      <c r="K203" s="54">
        <v>43.24</v>
      </c>
      <c r="L203" s="54">
        <v>43.239999999999995</v>
      </c>
      <c r="M203" s="54">
        <v>0</v>
      </c>
      <c r="N203" s="54">
        <v>0</v>
      </c>
      <c r="O203" s="54">
        <v>0</v>
      </c>
      <c r="P203" s="54">
        <v>0</v>
      </c>
      <c r="Q203" s="54">
        <v>9.9</v>
      </c>
      <c r="R203" s="54">
        <v>0.2</v>
      </c>
      <c r="S203" s="54">
        <v>0.2</v>
      </c>
      <c r="T203" s="54">
        <v>0</v>
      </c>
      <c r="U203" s="54">
        <v>0</v>
      </c>
      <c r="V203" s="54">
        <v>0.5</v>
      </c>
      <c r="W203" s="54">
        <v>0.3</v>
      </c>
      <c r="X203" s="54">
        <v>6</v>
      </c>
      <c r="Y203" s="54">
        <v>120</v>
      </c>
      <c r="Z203" s="54">
        <v>7</v>
      </c>
      <c r="AA203" s="54">
        <v>4</v>
      </c>
      <c r="AB203" s="54">
        <v>7</v>
      </c>
      <c r="AC203" s="54">
        <v>1.4</v>
      </c>
      <c r="AD203" s="54">
        <v>0</v>
      </c>
      <c r="AE203" s="54">
        <v>0</v>
      </c>
      <c r="AF203" s="54">
        <v>0</v>
      </c>
      <c r="AG203" s="54">
        <v>0.1</v>
      </c>
      <c r="AH203" s="54">
        <v>0.01</v>
      </c>
      <c r="AI203" s="54">
        <v>0.01</v>
      </c>
      <c r="AJ203" s="54">
        <v>0.1</v>
      </c>
      <c r="AK203" s="54">
        <v>0.2</v>
      </c>
      <c r="AL203" s="54">
        <v>2</v>
      </c>
      <c r="AM203" s="46">
        <v>0.2</v>
      </c>
      <c r="AN203" s="46">
        <v>8</v>
      </c>
      <c r="AO203" s="46">
        <v>10</v>
      </c>
      <c r="AP203" s="46">
        <v>14</v>
      </c>
      <c r="AQ203" s="46">
        <v>14</v>
      </c>
      <c r="AR203" s="46">
        <v>2</v>
      </c>
      <c r="AS203" s="46">
        <v>8</v>
      </c>
      <c r="AT203" s="46">
        <v>2</v>
      </c>
      <c r="AU203" s="46">
        <v>7</v>
      </c>
      <c r="AV203" s="46">
        <v>13</v>
      </c>
      <c r="AW203" s="46">
        <v>8</v>
      </c>
      <c r="AX203" s="46">
        <v>58</v>
      </c>
      <c r="AY203" s="46">
        <v>5</v>
      </c>
      <c r="AZ203" s="46">
        <v>11</v>
      </c>
      <c r="BA203" s="46">
        <v>32</v>
      </c>
      <c r="BB203" s="46">
        <v>0</v>
      </c>
      <c r="BC203" s="46">
        <v>10</v>
      </c>
      <c r="BD203" s="46">
        <v>12</v>
      </c>
      <c r="BE203" s="46">
        <v>5</v>
      </c>
      <c r="BF203" s="46">
        <v>4</v>
      </c>
      <c r="BG203" s="46">
        <v>0</v>
      </c>
      <c r="BH203" s="46">
        <v>0</v>
      </c>
      <c r="BI203" s="46">
        <v>0</v>
      </c>
      <c r="BJ203" s="46">
        <v>0</v>
      </c>
      <c r="BK203" s="46">
        <v>0</v>
      </c>
      <c r="BL203" s="46">
        <v>0</v>
      </c>
      <c r="BM203" s="46">
        <v>0</v>
      </c>
      <c r="BN203" s="46">
        <v>0</v>
      </c>
      <c r="BO203" s="46">
        <v>0</v>
      </c>
      <c r="BP203" s="46">
        <v>0</v>
      </c>
      <c r="BQ203" s="46">
        <v>0</v>
      </c>
      <c r="BR203" s="46">
        <v>0</v>
      </c>
      <c r="BS203" s="46">
        <v>0</v>
      </c>
      <c r="BT203" s="46">
        <v>0</v>
      </c>
      <c r="BU203" s="46">
        <v>0</v>
      </c>
      <c r="BV203" s="46">
        <v>0</v>
      </c>
      <c r="BW203" s="46">
        <v>0</v>
      </c>
      <c r="BX203" s="46">
        <v>0</v>
      </c>
      <c r="BY203" s="46">
        <v>0</v>
      </c>
      <c r="BZ203" s="46">
        <v>0</v>
      </c>
      <c r="CA203" s="46">
        <v>0</v>
      </c>
      <c r="CB203" s="46">
        <v>0</v>
      </c>
      <c r="CC203" s="46">
        <v>0</v>
      </c>
      <c r="CD203" s="46">
        <v>0</v>
      </c>
      <c r="CE203" s="46">
        <v>88.1</v>
      </c>
      <c r="CF203" s="46">
        <v>0</v>
      </c>
      <c r="CG203" s="46"/>
      <c r="CH203" s="46">
        <v>2</v>
      </c>
      <c r="CI203" s="46">
        <v>2</v>
      </c>
    </row>
    <row r="204" spans="1:87" s="19" customFormat="1" x14ac:dyDescent="0.25">
      <c r="A204" s="49"/>
      <c r="B204" s="18" t="s">
        <v>90</v>
      </c>
      <c r="C204" s="66">
        <v>100</v>
      </c>
      <c r="D204" s="49">
        <v>100</v>
      </c>
      <c r="E204" s="49">
        <v>0.5</v>
      </c>
      <c r="F204" s="49">
        <v>0.5</v>
      </c>
      <c r="G204" s="49">
        <v>0.1</v>
      </c>
      <c r="H204" s="49">
        <v>0.1</v>
      </c>
      <c r="I204" s="49">
        <v>10.3</v>
      </c>
      <c r="J204" s="49">
        <v>10.3</v>
      </c>
      <c r="K204" s="49">
        <v>43.24</v>
      </c>
      <c r="L204" s="49">
        <v>43.24</v>
      </c>
      <c r="M204" s="49">
        <v>0</v>
      </c>
      <c r="N204" s="49">
        <v>0</v>
      </c>
      <c r="O204" s="49">
        <v>0</v>
      </c>
      <c r="P204" s="49">
        <v>0</v>
      </c>
      <c r="Q204" s="49">
        <v>9.9</v>
      </c>
      <c r="R204" s="49">
        <v>0.2</v>
      </c>
      <c r="S204" s="49">
        <v>0.2</v>
      </c>
      <c r="T204" s="49">
        <v>0</v>
      </c>
      <c r="U204" s="49">
        <v>0</v>
      </c>
      <c r="V204" s="49">
        <v>0.5</v>
      </c>
      <c r="W204" s="49">
        <v>0.3</v>
      </c>
      <c r="X204" s="49">
        <v>6</v>
      </c>
      <c r="Y204" s="49">
        <v>120</v>
      </c>
      <c r="Z204" s="49">
        <v>7</v>
      </c>
      <c r="AA204" s="49">
        <v>4</v>
      </c>
      <c r="AB204" s="49">
        <v>7</v>
      </c>
      <c r="AC204" s="49">
        <v>1.4</v>
      </c>
      <c r="AD204" s="49">
        <v>0</v>
      </c>
      <c r="AE204" s="49">
        <v>0</v>
      </c>
      <c r="AF204" s="49">
        <v>0</v>
      </c>
      <c r="AG204" s="49">
        <v>0.1</v>
      </c>
      <c r="AH204" s="49">
        <v>0.01</v>
      </c>
      <c r="AI204" s="49">
        <v>0.01</v>
      </c>
      <c r="AJ204" s="49">
        <v>0.1</v>
      </c>
      <c r="AK204" s="49">
        <v>0.2</v>
      </c>
      <c r="AL204" s="49">
        <v>2</v>
      </c>
      <c r="AM204" s="60">
        <v>0.2</v>
      </c>
      <c r="AN204" s="60">
        <v>8</v>
      </c>
      <c r="AO204" s="60">
        <v>10</v>
      </c>
      <c r="AP204" s="60">
        <v>14</v>
      </c>
      <c r="AQ204" s="60">
        <v>14</v>
      </c>
      <c r="AR204" s="60">
        <v>2</v>
      </c>
      <c r="AS204" s="60">
        <v>8</v>
      </c>
      <c r="AT204" s="60">
        <v>2</v>
      </c>
      <c r="AU204" s="60">
        <v>7</v>
      </c>
      <c r="AV204" s="60">
        <v>13</v>
      </c>
      <c r="AW204" s="60">
        <v>8</v>
      </c>
      <c r="AX204" s="60">
        <v>58</v>
      </c>
      <c r="AY204" s="60">
        <v>5</v>
      </c>
      <c r="AZ204" s="60">
        <v>11</v>
      </c>
      <c r="BA204" s="60">
        <v>32</v>
      </c>
      <c r="BB204" s="60">
        <v>0</v>
      </c>
      <c r="BC204" s="60">
        <v>10</v>
      </c>
      <c r="BD204" s="60">
        <v>12</v>
      </c>
      <c r="BE204" s="60">
        <v>5</v>
      </c>
      <c r="BF204" s="60">
        <v>4</v>
      </c>
      <c r="BG204" s="60">
        <v>0</v>
      </c>
      <c r="BH204" s="60">
        <v>0</v>
      </c>
      <c r="BI204" s="60">
        <v>0</v>
      </c>
      <c r="BJ204" s="60">
        <v>0</v>
      </c>
      <c r="BK204" s="60">
        <v>0</v>
      </c>
      <c r="BL204" s="60">
        <v>0</v>
      </c>
      <c r="BM204" s="60">
        <v>0</v>
      </c>
      <c r="BN204" s="60">
        <v>0</v>
      </c>
      <c r="BO204" s="60">
        <v>0</v>
      </c>
      <c r="BP204" s="60">
        <v>0</v>
      </c>
      <c r="BQ204" s="60">
        <v>0</v>
      </c>
      <c r="BR204" s="60">
        <v>0</v>
      </c>
      <c r="BS204" s="60">
        <v>0</v>
      </c>
      <c r="BT204" s="60">
        <v>0</v>
      </c>
      <c r="BU204" s="60">
        <v>0</v>
      </c>
      <c r="BV204" s="60">
        <v>0</v>
      </c>
      <c r="BW204" s="60">
        <v>0</v>
      </c>
      <c r="BX204" s="60">
        <v>0</v>
      </c>
      <c r="BY204" s="60">
        <v>0</v>
      </c>
      <c r="BZ204" s="60">
        <v>0</v>
      </c>
      <c r="CA204" s="60">
        <v>0</v>
      </c>
      <c r="CB204" s="60">
        <v>0</v>
      </c>
      <c r="CC204" s="60">
        <v>0</v>
      </c>
      <c r="CD204" s="60">
        <v>0</v>
      </c>
      <c r="CE204" s="60">
        <v>88.1</v>
      </c>
      <c r="CF204" s="60">
        <v>0</v>
      </c>
      <c r="CG204" s="60"/>
      <c r="CH204" s="60">
        <v>2</v>
      </c>
      <c r="CI204" s="60">
        <v>2</v>
      </c>
    </row>
    <row r="205" spans="1:87" x14ac:dyDescent="0.25">
      <c r="A205" s="55"/>
      <c r="B205" s="14" t="s">
        <v>91</v>
      </c>
      <c r="C205" s="62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5"/>
      <c r="AK205" s="55"/>
      <c r="AL205" s="55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  <c r="BZ205" s="63"/>
      <c r="CA205" s="63"/>
      <c r="CB205" s="63"/>
      <c r="CC205" s="63"/>
      <c r="CD205" s="63"/>
      <c r="CE205" s="63"/>
      <c r="CF205" s="63"/>
      <c r="CG205" s="63"/>
      <c r="CH205" s="63"/>
      <c r="CI205" s="63"/>
    </row>
    <row r="206" spans="1:87" s="17" customFormat="1" x14ac:dyDescent="0.25">
      <c r="A206" s="41" t="s">
        <v>134</v>
      </c>
      <c r="B206" s="48" t="s">
        <v>138</v>
      </c>
      <c r="C206" s="77">
        <v>50</v>
      </c>
      <c r="D206" s="42" t="str">
        <f>"30"</f>
        <v>30</v>
      </c>
      <c r="E206" s="42">
        <v>0.9</v>
      </c>
      <c r="F206" s="42">
        <v>0.6</v>
      </c>
      <c r="G206" s="42">
        <v>4</v>
      </c>
      <c r="H206" s="42">
        <v>2.4</v>
      </c>
      <c r="I206" s="42">
        <v>4.7</v>
      </c>
      <c r="J206" s="42">
        <v>2.8</v>
      </c>
      <c r="K206" s="42">
        <v>56</v>
      </c>
      <c r="L206" s="42">
        <v>34</v>
      </c>
      <c r="M206" s="42">
        <v>0.22</v>
      </c>
      <c r="N206" s="42">
        <v>0.98</v>
      </c>
      <c r="O206" s="42">
        <v>0.22</v>
      </c>
      <c r="P206" s="42">
        <v>0</v>
      </c>
      <c r="Q206" s="42">
        <v>2.11</v>
      </c>
      <c r="R206" s="42">
        <v>0.02</v>
      </c>
      <c r="S206" s="42">
        <v>0.52</v>
      </c>
      <c r="T206" s="42">
        <v>0</v>
      </c>
      <c r="U206" s="42">
        <v>0</v>
      </c>
      <c r="V206" s="42">
        <v>0.09</v>
      </c>
      <c r="W206" s="42">
        <v>0.33</v>
      </c>
      <c r="X206" s="42">
        <v>32.75</v>
      </c>
      <c r="Y206" s="42">
        <v>108.17</v>
      </c>
      <c r="Z206" s="42">
        <v>9.33</v>
      </c>
      <c r="AA206" s="42">
        <v>4.9400000000000004</v>
      </c>
      <c r="AB206" s="42">
        <v>8.57</v>
      </c>
      <c r="AC206" s="42">
        <v>0.22</v>
      </c>
      <c r="AD206" s="42">
        <v>0</v>
      </c>
      <c r="AE206" s="42">
        <v>28.3</v>
      </c>
      <c r="AF206" s="42">
        <v>5.77</v>
      </c>
      <c r="AG206" s="42">
        <v>0.72</v>
      </c>
      <c r="AH206" s="42">
        <v>0.01</v>
      </c>
      <c r="AI206" s="42">
        <v>0.01</v>
      </c>
      <c r="AJ206" s="42">
        <v>0.19</v>
      </c>
      <c r="AK206" s="42">
        <v>0.34</v>
      </c>
      <c r="AL206" s="42">
        <v>1.95</v>
      </c>
      <c r="AM206" s="42">
        <v>0</v>
      </c>
      <c r="AN206" s="42">
        <v>3.75</v>
      </c>
      <c r="AO206" s="42">
        <v>3.24</v>
      </c>
      <c r="AP206" s="42">
        <v>4.1399999999999997</v>
      </c>
      <c r="AQ206" s="42">
        <v>3.95</v>
      </c>
      <c r="AR206" s="42">
        <v>1.42</v>
      </c>
      <c r="AS206" s="42">
        <v>2.91</v>
      </c>
      <c r="AT206" s="42">
        <v>0.65</v>
      </c>
      <c r="AU206" s="42">
        <v>3.62</v>
      </c>
      <c r="AV206" s="42">
        <v>4.59</v>
      </c>
      <c r="AW206" s="42">
        <v>5.5</v>
      </c>
      <c r="AX206" s="42">
        <v>11.13</v>
      </c>
      <c r="AY206" s="42">
        <v>1.82</v>
      </c>
      <c r="AZ206" s="42">
        <v>3.04</v>
      </c>
      <c r="BA206" s="42">
        <v>17.79</v>
      </c>
      <c r="BB206" s="42">
        <v>0</v>
      </c>
      <c r="BC206" s="42">
        <v>3.82</v>
      </c>
      <c r="BD206" s="42">
        <v>3.82</v>
      </c>
      <c r="BE206" s="42">
        <v>3.23</v>
      </c>
      <c r="BF206" s="42">
        <v>1.29</v>
      </c>
      <c r="BG206" s="42">
        <v>0</v>
      </c>
      <c r="BH206" s="42">
        <v>0</v>
      </c>
      <c r="BI206" s="42">
        <v>0</v>
      </c>
      <c r="BJ206" s="42">
        <v>0</v>
      </c>
      <c r="BK206" s="42">
        <v>0</v>
      </c>
      <c r="BL206" s="42">
        <v>0</v>
      </c>
      <c r="BM206" s="42">
        <v>0</v>
      </c>
      <c r="BN206" s="42">
        <v>0.08</v>
      </c>
      <c r="BO206" s="42">
        <v>0</v>
      </c>
      <c r="BP206" s="42">
        <v>0.06</v>
      </c>
      <c r="BQ206" s="42">
        <v>0</v>
      </c>
      <c r="BR206" s="42">
        <v>0.01</v>
      </c>
      <c r="BS206" s="42">
        <v>0</v>
      </c>
      <c r="BT206" s="42">
        <v>0</v>
      </c>
      <c r="BU206" s="42">
        <v>0</v>
      </c>
      <c r="BV206" s="42">
        <v>0.32</v>
      </c>
      <c r="BW206" s="42">
        <v>0</v>
      </c>
      <c r="BX206" s="42">
        <v>0</v>
      </c>
      <c r="BY206" s="42">
        <v>0.8</v>
      </c>
      <c r="BZ206" s="42">
        <v>0</v>
      </c>
      <c r="CA206" s="42">
        <v>0</v>
      </c>
      <c r="CB206" s="42">
        <v>0</v>
      </c>
      <c r="CC206" s="42">
        <v>0</v>
      </c>
      <c r="CD206" s="42">
        <v>0</v>
      </c>
      <c r="CE206" s="42">
        <v>39.69</v>
      </c>
      <c r="CF206" s="42">
        <v>4.72</v>
      </c>
      <c r="CG206" s="42"/>
      <c r="CH206" s="42">
        <v>1.2</v>
      </c>
      <c r="CI206" s="42">
        <v>0.7</v>
      </c>
    </row>
    <row r="207" spans="1:87" s="17" customFormat="1" ht="31.5" x14ac:dyDescent="0.25">
      <c r="A207" s="42" t="s">
        <v>200</v>
      </c>
      <c r="B207" s="48" t="s">
        <v>201</v>
      </c>
      <c r="C207" s="57" t="s">
        <v>229</v>
      </c>
      <c r="D207" s="37" t="str">
        <f>"150/15"</f>
        <v>150/15</v>
      </c>
      <c r="E207" s="37">
        <v>3.63</v>
      </c>
      <c r="F207" s="37">
        <v>3.24</v>
      </c>
      <c r="G207" s="37">
        <v>2.1</v>
      </c>
      <c r="H207" s="37">
        <v>1.73</v>
      </c>
      <c r="I207" s="37">
        <v>12.64</v>
      </c>
      <c r="J207" s="37">
        <v>10.77</v>
      </c>
      <c r="K207" s="37">
        <v>82.566999999999993</v>
      </c>
      <c r="L207" s="37">
        <v>70.394103989999991</v>
      </c>
      <c r="M207" s="37">
        <v>0.28000000000000003</v>
      </c>
      <c r="N207" s="37">
        <v>0.98</v>
      </c>
      <c r="O207" s="37">
        <v>0.79</v>
      </c>
      <c r="P207" s="37">
        <v>0</v>
      </c>
      <c r="Q207" s="37">
        <v>1.59</v>
      </c>
      <c r="R207" s="37">
        <v>8.15</v>
      </c>
      <c r="S207" s="37">
        <v>1.03</v>
      </c>
      <c r="T207" s="37">
        <v>0</v>
      </c>
      <c r="U207" s="37">
        <v>0</v>
      </c>
      <c r="V207" s="37">
        <v>0.13</v>
      </c>
      <c r="W207" s="37">
        <v>1.58</v>
      </c>
      <c r="X207" s="37">
        <v>318.31</v>
      </c>
      <c r="Y207" s="37">
        <v>250.44</v>
      </c>
      <c r="Z207" s="37">
        <v>10.86</v>
      </c>
      <c r="AA207" s="37">
        <v>13.37</v>
      </c>
      <c r="AB207" s="37">
        <v>35.130000000000003</v>
      </c>
      <c r="AC207" s="37">
        <v>0.51</v>
      </c>
      <c r="AD207" s="37">
        <v>1.1000000000000001</v>
      </c>
      <c r="AE207" s="37">
        <v>583.74</v>
      </c>
      <c r="AF207" s="37">
        <v>124.28</v>
      </c>
      <c r="AG207" s="37">
        <v>0.77</v>
      </c>
      <c r="AH207" s="37">
        <v>0.05</v>
      </c>
      <c r="AI207" s="37">
        <v>0.03</v>
      </c>
      <c r="AJ207" s="37">
        <v>0.56999999999999995</v>
      </c>
      <c r="AK207" s="37">
        <v>1.06</v>
      </c>
      <c r="AL207" s="37">
        <v>3.97</v>
      </c>
      <c r="AM207" s="42">
        <v>0</v>
      </c>
      <c r="AN207" s="42">
        <v>32.549999999999997</v>
      </c>
      <c r="AO207" s="42">
        <v>34.22</v>
      </c>
      <c r="AP207" s="42">
        <v>52.04</v>
      </c>
      <c r="AQ207" s="42">
        <v>43.83</v>
      </c>
      <c r="AR207" s="42">
        <v>13.43</v>
      </c>
      <c r="AS207" s="42">
        <v>31.71</v>
      </c>
      <c r="AT207" s="42">
        <v>14.04</v>
      </c>
      <c r="AU207" s="42">
        <v>36.090000000000003</v>
      </c>
      <c r="AV207" s="42">
        <v>45.3</v>
      </c>
      <c r="AW207" s="42">
        <v>92.09</v>
      </c>
      <c r="AX207" s="42">
        <v>64.64</v>
      </c>
      <c r="AY207" s="42">
        <v>15.05</v>
      </c>
      <c r="AZ207" s="42">
        <v>32.17</v>
      </c>
      <c r="BA207" s="42">
        <v>158.25</v>
      </c>
      <c r="BB207" s="42">
        <v>0.13</v>
      </c>
      <c r="BC207" s="42">
        <v>27.87</v>
      </c>
      <c r="BD207" s="42">
        <v>31.88</v>
      </c>
      <c r="BE207" s="42">
        <v>26.77</v>
      </c>
      <c r="BF207" s="42">
        <v>12.91</v>
      </c>
      <c r="BG207" s="42">
        <v>0.05</v>
      </c>
      <c r="BH207" s="42">
        <v>0.01</v>
      </c>
      <c r="BI207" s="42">
        <v>0.01</v>
      </c>
      <c r="BJ207" s="42">
        <v>0.02</v>
      </c>
      <c r="BK207" s="42">
        <v>0.03</v>
      </c>
      <c r="BL207" s="42">
        <v>0.1</v>
      </c>
      <c r="BM207" s="42">
        <v>0</v>
      </c>
      <c r="BN207" s="42">
        <v>0.12</v>
      </c>
      <c r="BO207" s="42">
        <v>0</v>
      </c>
      <c r="BP207" s="42">
        <v>0.06</v>
      </c>
      <c r="BQ207" s="42">
        <v>0</v>
      </c>
      <c r="BR207" s="42">
        <v>0.01</v>
      </c>
      <c r="BS207" s="42">
        <v>0</v>
      </c>
      <c r="BT207" s="42">
        <v>0</v>
      </c>
      <c r="BU207" s="42">
        <v>0.04</v>
      </c>
      <c r="BV207" s="42">
        <v>0.39</v>
      </c>
      <c r="BW207" s="42">
        <v>0</v>
      </c>
      <c r="BX207" s="42">
        <v>0</v>
      </c>
      <c r="BY207" s="42">
        <v>0.93</v>
      </c>
      <c r="BZ207" s="42">
        <v>0</v>
      </c>
      <c r="CA207" s="42">
        <v>0</v>
      </c>
      <c r="CB207" s="42">
        <v>0</v>
      </c>
      <c r="CC207" s="42">
        <v>0</v>
      </c>
      <c r="CD207" s="42">
        <v>0</v>
      </c>
      <c r="CE207" s="42">
        <v>163.65</v>
      </c>
      <c r="CF207" s="42">
        <v>98.39</v>
      </c>
      <c r="CG207" s="42"/>
      <c r="CH207" s="42">
        <v>4.8</v>
      </c>
      <c r="CI207" s="42">
        <v>4</v>
      </c>
    </row>
    <row r="208" spans="1:87" s="17" customFormat="1" x14ac:dyDescent="0.25">
      <c r="A208" s="42" t="str">
        <f>"6/8"</f>
        <v>6/8</v>
      </c>
      <c r="B208" s="48" t="s">
        <v>202</v>
      </c>
      <c r="C208" s="57" t="s">
        <v>239</v>
      </c>
      <c r="D208" s="37" t="str">
        <f>"120/40"</f>
        <v>120/40</v>
      </c>
      <c r="E208" s="37">
        <v>12.79</v>
      </c>
      <c r="F208" s="37">
        <v>12.6</v>
      </c>
      <c r="G208" s="37">
        <v>11.06</v>
      </c>
      <c r="H208" s="37">
        <v>11.06</v>
      </c>
      <c r="I208" s="37">
        <v>17.59</v>
      </c>
      <c r="J208" s="37">
        <v>16.2</v>
      </c>
      <c r="K208" s="37">
        <v>218</v>
      </c>
      <c r="L208" s="37">
        <v>211.86863976744178</v>
      </c>
      <c r="M208" s="37">
        <v>6.9</v>
      </c>
      <c r="N208" s="37">
        <v>7.0000000000000007E-2</v>
      </c>
      <c r="O208" s="37">
        <v>0</v>
      </c>
      <c r="P208" s="37">
        <v>0</v>
      </c>
      <c r="Q208" s="37">
        <v>2.85</v>
      </c>
      <c r="R208" s="37">
        <v>11.29</v>
      </c>
      <c r="S208" s="37">
        <v>2.0699999999999998</v>
      </c>
      <c r="T208" s="37">
        <v>0</v>
      </c>
      <c r="U208" s="37">
        <v>0</v>
      </c>
      <c r="V208" s="37">
        <v>0.24</v>
      </c>
      <c r="W208" s="37">
        <v>2.09</v>
      </c>
      <c r="X208" s="37">
        <v>226.3</v>
      </c>
      <c r="Y208" s="37">
        <v>486.76</v>
      </c>
      <c r="Z208" s="37">
        <v>25.52</v>
      </c>
      <c r="AA208" s="37">
        <v>33.96</v>
      </c>
      <c r="AB208" s="37">
        <v>139.22999999999999</v>
      </c>
      <c r="AC208" s="37">
        <v>2.12</v>
      </c>
      <c r="AD208" s="37">
        <v>18.57</v>
      </c>
      <c r="AE208" s="37">
        <v>2135.81</v>
      </c>
      <c r="AF208" s="37">
        <v>440.44</v>
      </c>
      <c r="AG208" s="37">
        <v>0.53</v>
      </c>
      <c r="AH208" s="37">
        <v>0.09</v>
      </c>
      <c r="AI208" s="37">
        <v>0.11</v>
      </c>
      <c r="AJ208" s="37">
        <v>3.02</v>
      </c>
      <c r="AK208" s="37">
        <v>6.92</v>
      </c>
      <c r="AL208" s="37">
        <v>4.2</v>
      </c>
      <c r="AM208" s="42">
        <v>0</v>
      </c>
      <c r="AN208" s="42">
        <v>633.75</v>
      </c>
      <c r="AO208" s="42">
        <v>495.85</v>
      </c>
      <c r="AP208" s="42">
        <v>914.13</v>
      </c>
      <c r="AQ208" s="42">
        <v>1519.73</v>
      </c>
      <c r="AR208" s="42">
        <v>263.83</v>
      </c>
      <c r="AS208" s="42">
        <v>504.9</v>
      </c>
      <c r="AT208" s="42">
        <v>138.28</v>
      </c>
      <c r="AU208" s="42">
        <v>503.69</v>
      </c>
      <c r="AV208" s="42">
        <v>674.47</v>
      </c>
      <c r="AW208" s="42">
        <v>732.96</v>
      </c>
      <c r="AX208" s="42">
        <v>1122.07</v>
      </c>
      <c r="AY208" s="42">
        <v>420.76</v>
      </c>
      <c r="AZ208" s="42">
        <v>581.22</v>
      </c>
      <c r="BA208" s="42">
        <v>2017.11</v>
      </c>
      <c r="BB208" s="42">
        <v>161.46</v>
      </c>
      <c r="BC208" s="42">
        <v>453.12</v>
      </c>
      <c r="BD208" s="42">
        <v>492.54</v>
      </c>
      <c r="BE208" s="42">
        <v>407.66</v>
      </c>
      <c r="BF208" s="42">
        <v>163.56</v>
      </c>
      <c r="BG208" s="42">
        <v>0.08</v>
      </c>
      <c r="BH208" s="42">
        <v>0.04</v>
      </c>
      <c r="BI208" s="42">
        <v>0.02</v>
      </c>
      <c r="BJ208" s="42">
        <v>0.04</v>
      </c>
      <c r="BK208" s="42">
        <v>0.05</v>
      </c>
      <c r="BL208" s="42">
        <v>0.23</v>
      </c>
      <c r="BM208" s="42">
        <v>0</v>
      </c>
      <c r="BN208" s="42">
        <v>0.7</v>
      </c>
      <c r="BO208" s="42">
        <v>0</v>
      </c>
      <c r="BP208" s="42">
        <v>0.21</v>
      </c>
      <c r="BQ208" s="42">
        <v>0</v>
      </c>
      <c r="BR208" s="42">
        <v>0</v>
      </c>
      <c r="BS208" s="42">
        <v>0</v>
      </c>
      <c r="BT208" s="42">
        <v>0.05</v>
      </c>
      <c r="BU208" s="42">
        <v>7.0000000000000007E-2</v>
      </c>
      <c r="BV208" s="42">
        <v>0.63</v>
      </c>
      <c r="BW208" s="42">
        <v>0</v>
      </c>
      <c r="BX208" s="42">
        <v>0</v>
      </c>
      <c r="BY208" s="42">
        <v>0.09</v>
      </c>
      <c r="BZ208" s="42">
        <v>0.02</v>
      </c>
      <c r="CA208" s="42">
        <v>0</v>
      </c>
      <c r="CB208" s="42">
        <v>0</v>
      </c>
      <c r="CC208" s="42">
        <v>0</v>
      </c>
      <c r="CD208" s="42">
        <v>0</v>
      </c>
      <c r="CE208" s="42">
        <v>156.35</v>
      </c>
      <c r="CF208" s="42">
        <v>374.54</v>
      </c>
      <c r="CG208" s="42"/>
      <c r="CH208" s="42">
        <v>4.5</v>
      </c>
      <c r="CI208" s="42">
        <v>4.2</v>
      </c>
    </row>
    <row r="209" spans="1:87" s="17" customFormat="1" x14ac:dyDescent="0.25">
      <c r="A209" s="37" t="s">
        <v>137</v>
      </c>
      <c r="B209" s="48" t="s">
        <v>141</v>
      </c>
      <c r="C209" s="64">
        <v>180</v>
      </c>
      <c r="D209" s="37" t="str">
        <f>"150"</f>
        <v>150</v>
      </c>
      <c r="E209" s="37">
        <v>0</v>
      </c>
      <c r="F209" s="37">
        <v>0</v>
      </c>
      <c r="G209" s="37">
        <v>0</v>
      </c>
      <c r="H209" s="37">
        <v>0</v>
      </c>
      <c r="I209" s="37">
        <v>14.3</v>
      </c>
      <c r="J209" s="37">
        <v>11.96</v>
      </c>
      <c r="K209" s="37">
        <v>55</v>
      </c>
      <c r="L209" s="37">
        <v>45.439272666666646</v>
      </c>
      <c r="M209" s="37">
        <v>0</v>
      </c>
      <c r="N209" s="37">
        <v>0</v>
      </c>
      <c r="O209" s="37">
        <v>0</v>
      </c>
      <c r="P209" s="37">
        <v>0</v>
      </c>
      <c r="Q209" s="37">
        <v>11.96</v>
      </c>
      <c r="R209" s="37">
        <v>0</v>
      </c>
      <c r="S209" s="37">
        <v>0</v>
      </c>
      <c r="T209" s="37">
        <v>0</v>
      </c>
      <c r="U209" s="37">
        <v>0</v>
      </c>
      <c r="V209" s="37">
        <v>0</v>
      </c>
      <c r="W209" s="37">
        <v>0</v>
      </c>
      <c r="X209" s="37">
        <v>0</v>
      </c>
      <c r="Y209" s="37">
        <v>0.35</v>
      </c>
      <c r="Z209" s="37">
        <v>0.27</v>
      </c>
      <c r="AA209" s="37">
        <v>0</v>
      </c>
      <c r="AB209" s="37">
        <v>0</v>
      </c>
      <c r="AC209" s="37">
        <v>0.03</v>
      </c>
      <c r="AD209" s="37">
        <v>0</v>
      </c>
      <c r="AE209" s="37">
        <v>0</v>
      </c>
      <c r="AF209" s="37">
        <v>0</v>
      </c>
      <c r="AG209" s="37">
        <v>0</v>
      </c>
      <c r="AH209" s="37">
        <v>0</v>
      </c>
      <c r="AI209" s="37">
        <v>0</v>
      </c>
      <c r="AJ209" s="37">
        <v>0</v>
      </c>
      <c r="AK209" s="37">
        <v>0</v>
      </c>
      <c r="AL209" s="37">
        <v>0</v>
      </c>
      <c r="AM209" s="42">
        <v>0</v>
      </c>
      <c r="AN209" s="42">
        <v>0</v>
      </c>
      <c r="AO209" s="42">
        <v>0</v>
      </c>
      <c r="AP209" s="42">
        <v>0</v>
      </c>
      <c r="AQ209" s="42">
        <v>0</v>
      </c>
      <c r="AR209" s="42">
        <v>0</v>
      </c>
      <c r="AS209" s="42">
        <v>0</v>
      </c>
      <c r="AT209" s="42">
        <v>0</v>
      </c>
      <c r="AU209" s="42">
        <v>0</v>
      </c>
      <c r="AV209" s="42">
        <v>0</v>
      </c>
      <c r="AW209" s="42">
        <v>0</v>
      </c>
      <c r="AX209" s="42">
        <v>0</v>
      </c>
      <c r="AY209" s="42">
        <v>0</v>
      </c>
      <c r="AZ209" s="42">
        <v>0</v>
      </c>
      <c r="BA209" s="42">
        <v>0</v>
      </c>
      <c r="BB209" s="42">
        <v>0</v>
      </c>
      <c r="BC209" s="42">
        <v>0</v>
      </c>
      <c r="BD209" s="42">
        <v>0</v>
      </c>
      <c r="BE209" s="42">
        <v>0</v>
      </c>
      <c r="BF209" s="42">
        <v>0</v>
      </c>
      <c r="BG209" s="42">
        <v>0</v>
      </c>
      <c r="BH209" s="42">
        <v>0</v>
      </c>
      <c r="BI209" s="42">
        <v>0</v>
      </c>
      <c r="BJ209" s="42">
        <v>0</v>
      </c>
      <c r="BK209" s="42">
        <v>0</v>
      </c>
      <c r="BL209" s="42">
        <v>0</v>
      </c>
      <c r="BM209" s="42">
        <v>0</v>
      </c>
      <c r="BN209" s="42">
        <v>0</v>
      </c>
      <c r="BO209" s="42">
        <v>0</v>
      </c>
      <c r="BP209" s="42">
        <v>0</v>
      </c>
      <c r="BQ209" s="42">
        <v>0</v>
      </c>
      <c r="BR209" s="42">
        <v>0</v>
      </c>
      <c r="BS209" s="42">
        <v>0</v>
      </c>
      <c r="BT209" s="42">
        <v>0</v>
      </c>
      <c r="BU209" s="42">
        <v>0</v>
      </c>
      <c r="BV209" s="42">
        <v>0</v>
      </c>
      <c r="BW209" s="42">
        <v>0</v>
      </c>
      <c r="BX209" s="42">
        <v>0</v>
      </c>
      <c r="BY209" s="42">
        <v>0</v>
      </c>
      <c r="BZ209" s="42">
        <v>0</v>
      </c>
      <c r="CA209" s="42">
        <v>0</v>
      </c>
      <c r="CB209" s="42">
        <v>0</v>
      </c>
      <c r="CC209" s="42">
        <v>0</v>
      </c>
      <c r="CD209" s="42">
        <v>0</v>
      </c>
      <c r="CE209" s="42">
        <v>142.51</v>
      </c>
      <c r="CF209" s="42">
        <v>0</v>
      </c>
      <c r="CG209" s="42"/>
      <c r="CH209" s="42">
        <v>0</v>
      </c>
      <c r="CI209" s="42">
        <v>0</v>
      </c>
    </row>
    <row r="210" spans="1:87" s="13" customFormat="1" x14ac:dyDescent="0.25">
      <c r="A210" s="54" t="s">
        <v>120</v>
      </c>
      <c r="B210" s="47" t="s">
        <v>92</v>
      </c>
      <c r="C210" s="65">
        <v>50</v>
      </c>
      <c r="D210" s="54" t="str">
        <f>"35"</f>
        <v>35</v>
      </c>
      <c r="E210" s="54">
        <v>3.3</v>
      </c>
      <c r="F210" s="54">
        <v>2.31</v>
      </c>
      <c r="G210" s="54">
        <v>0.6</v>
      </c>
      <c r="H210" s="54">
        <v>0.42</v>
      </c>
      <c r="I210" s="54">
        <v>20.85</v>
      </c>
      <c r="J210" s="54">
        <v>14.6</v>
      </c>
      <c r="K210" s="54">
        <v>96.69</v>
      </c>
      <c r="L210" s="54">
        <v>67.682999999999993</v>
      </c>
      <c r="M210" s="54">
        <v>7.0000000000000007E-2</v>
      </c>
      <c r="N210" s="54">
        <v>0</v>
      </c>
      <c r="O210" s="54">
        <v>0</v>
      </c>
      <c r="P210" s="54">
        <v>0</v>
      </c>
      <c r="Q210" s="54">
        <v>0.42</v>
      </c>
      <c r="R210" s="54">
        <v>11.27</v>
      </c>
      <c r="S210" s="54">
        <v>2.91</v>
      </c>
      <c r="T210" s="54">
        <v>0</v>
      </c>
      <c r="U210" s="54">
        <v>0</v>
      </c>
      <c r="V210" s="54">
        <v>0.35</v>
      </c>
      <c r="W210" s="54">
        <v>0.88</v>
      </c>
      <c r="X210" s="54">
        <v>213.5</v>
      </c>
      <c r="Y210" s="54">
        <v>85.75</v>
      </c>
      <c r="Z210" s="54">
        <v>12.25</v>
      </c>
      <c r="AA210" s="54">
        <v>16.45</v>
      </c>
      <c r="AB210" s="54">
        <v>55.3</v>
      </c>
      <c r="AC210" s="54">
        <v>1.37</v>
      </c>
      <c r="AD210" s="54">
        <v>0</v>
      </c>
      <c r="AE210" s="54">
        <v>1.75</v>
      </c>
      <c r="AF210" s="54">
        <v>0.35</v>
      </c>
      <c r="AG210" s="54">
        <v>0.49</v>
      </c>
      <c r="AH210" s="54">
        <v>0.06</v>
      </c>
      <c r="AI210" s="54">
        <v>0.03</v>
      </c>
      <c r="AJ210" s="54">
        <v>0.25</v>
      </c>
      <c r="AK210" s="54">
        <v>0.7</v>
      </c>
      <c r="AL210" s="54">
        <v>0</v>
      </c>
      <c r="AM210" s="46">
        <v>0</v>
      </c>
      <c r="AN210" s="46">
        <v>112.7</v>
      </c>
      <c r="AO210" s="46">
        <v>86.8</v>
      </c>
      <c r="AP210" s="46">
        <v>149.44999999999999</v>
      </c>
      <c r="AQ210" s="46">
        <v>78.05</v>
      </c>
      <c r="AR210" s="46">
        <v>32.549999999999997</v>
      </c>
      <c r="AS210" s="46">
        <v>69.3</v>
      </c>
      <c r="AT210" s="46">
        <v>28</v>
      </c>
      <c r="AU210" s="46">
        <v>129.85</v>
      </c>
      <c r="AV210" s="46">
        <v>103.95</v>
      </c>
      <c r="AW210" s="46">
        <v>101.85</v>
      </c>
      <c r="AX210" s="46">
        <v>162.4</v>
      </c>
      <c r="AY210" s="46">
        <v>43.4</v>
      </c>
      <c r="AZ210" s="46">
        <v>108.5</v>
      </c>
      <c r="BA210" s="46">
        <v>545.65</v>
      </c>
      <c r="BB210" s="46">
        <v>0</v>
      </c>
      <c r="BC210" s="46">
        <v>184.1</v>
      </c>
      <c r="BD210" s="46">
        <v>101.85</v>
      </c>
      <c r="BE210" s="46">
        <v>63</v>
      </c>
      <c r="BF210" s="46">
        <v>45.5</v>
      </c>
      <c r="BG210" s="46">
        <v>0</v>
      </c>
      <c r="BH210" s="46">
        <v>0</v>
      </c>
      <c r="BI210" s="46">
        <v>0</v>
      </c>
      <c r="BJ210" s="46">
        <v>0</v>
      </c>
      <c r="BK210" s="46">
        <v>0</v>
      </c>
      <c r="BL210" s="46">
        <v>0</v>
      </c>
      <c r="BM210" s="46">
        <v>0</v>
      </c>
      <c r="BN210" s="46">
        <v>0.05</v>
      </c>
      <c r="BO210" s="46">
        <v>0</v>
      </c>
      <c r="BP210" s="46">
        <v>0</v>
      </c>
      <c r="BQ210" s="46">
        <v>0.01</v>
      </c>
      <c r="BR210" s="46">
        <v>0</v>
      </c>
      <c r="BS210" s="46">
        <v>0</v>
      </c>
      <c r="BT210" s="46">
        <v>0</v>
      </c>
      <c r="BU210" s="46">
        <v>0</v>
      </c>
      <c r="BV210" s="46">
        <v>0.04</v>
      </c>
      <c r="BW210" s="46">
        <v>0</v>
      </c>
      <c r="BX210" s="46">
        <v>0</v>
      </c>
      <c r="BY210" s="46">
        <v>0.17</v>
      </c>
      <c r="BZ210" s="46">
        <v>0.03</v>
      </c>
      <c r="CA210" s="46">
        <v>0</v>
      </c>
      <c r="CB210" s="46">
        <v>0</v>
      </c>
      <c r="CC210" s="46">
        <v>0</v>
      </c>
      <c r="CD210" s="46">
        <v>0</v>
      </c>
      <c r="CE210" s="46">
        <v>16.45</v>
      </c>
      <c r="CF210" s="46">
        <v>0.28999999999999998</v>
      </c>
      <c r="CG210" s="46"/>
      <c r="CH210" s="46">
        <v>0</v>
      </c>
      <c r="CI210" s="46">
        <v>0</v>
      </c>
    </row>
    <row r="211" spans="1:87" s="19" customFormat="1" x14ac:dyDescent="0.25">
      <c r="A211" s="49"/>
      <c r="B211" s="18" t="s">
        <v>93</v>
      </c>
      <c r="C211" s="66">
        <v>645</v>
      </c>
      <c r="D211" s="49">
        <v>540</v>
      </c>
      <c r="E211" s="49">
        <f t="shared" ref="E211" si="74">SUM(E206:E210)</f>
        <v>20.62</v>
      </c>
      <c r="F211" s="49">
        <f>SUM(F206:F210)</f>
        <v>18.75</v>
      </c>
      <c r="G211" s="49">
        <f t="shared" ref="G211:BR211" si="75">SUM(G206:G210)</f>
        <v>17.760000000000002</v>
      </c>
      <c r="H211" s="49">
        <f t="shared" si="75"/>
        <v>15.610000000000001</v>
      </c>
      <c r="I211" s="49">
        <f t="shared" si="75"/>
        <v>70.080000000000013</v>
      </c>
      <c r="J211" s="49">
        <f t="shared" si="75"/>
        <v>56.330000000000005</v>
      </c>
      <c r="K211" s="49">
        <f t="shared" si="75"/>
        <v>508.25700000000001</v>
      </c>
      <c r="L211" s="49">
        <f t="shared" si="75"/>
        <v>429.38501642410836</v>
      </c>
      <c r="M211" s="49">
        <f t="shared" si="75"/>
        <v>7.4700000000000006</v>
      </c>
      <c r="N211" s="49">
        <f t="shared" si="75"/>
        <v>2.0299999999999998</v>
      </c>
      <c r="O211" s="49">
        <f t="shared" si="75"/>
        <v>1.01</v>
      </c>
      <c r="P211" s="49">
        <f t="shared" si="75"/>
        <v>0</v>
      </c>
      <c r="Q211" s="49">
        <f t="shared" si="75"/>
        <v>18.930000000000003</v>
      </c>
      <c r="R211" s="49">
        <f t="shared" si="75"/>
        <v>30.73</v>
      </c>
      <c r="S211" s="49">
        <f t="shared" si="75"/>
        <v>6.53</v>
      </c>
      <c r="T211" s="49">
        <f t="shared" si="75"/>
        <v>0</v>
      </c>
      <c r="U211" s="49">
        <f t="shared" si="75"/>
        <v>0</v>
      </c>
      <c r="V211" s="49">
        <f t="shared" si="75"/>
        <v>0.80999999999999994</v>
      </c>
      <c r="W211" s="49">
        <f t="shared" si="75"/>
        <v>4.88</v>
      </c>
      <c r="X211" s="49">
        <f t="shared" si="75"/>
        <v>790.86</v>
      </c>
      <c r="Y211" s="49">
        <f t="shared" si="75"/>
        <v>931.47</v>
      </c>
      <c r="Z211" s="49">
        <f t="shared" si="75"/>
        <v>58.23</v>
      </c>
      <c r="AA211" s="49">
        <f t="shared" si="75"/>
        <v>68.72</v>
      </c>
      <c r="AB211" s="49">
        <f t="shared" si="75"/>
        <v>238.23000000000002</v>
      </c>
      <c r="AC211" s="49">
        <f t="shared" si="75"/>
        <v>4.25</v>
      </c>
      <c r="AD211" s="49">
        <f t="shared" si="75"/>
        <v>19.670000000000002</v>
      </c>
      <c r="AE211" s="49">
        <f t="shared" si="75"/>
        <v>2749.6</v>
      </c>
      <c r="AF211" s="49">
        <f t="shared" si="75"/>
        <v>570.84</v>
      </c>
      <c r="AG211" s="49">
        <f t="shared" si="75"/>
        <v>2.5099999999999998</v>
      </c>
      <c r="AH211" s="49">
        <f t="shared" si="75"/>
        <v>0.21</v>
      </c>
      <c r="AI211" s="49">
        <f t="shared" si="75"/>
        <v>0.18</v>
      </c>
      <c r="AJ211" s="49">
        <f t="shared" si="75"/>
        <v>4.03</v>
      </c>
      <c r="AK211" s="49">
        <f t="shared" si="75"/>
        <v>9.02</v>
      </c>
      <c r="AL211" s="49">
        <f t="shared" si="75"/>
        <v>10.120000000000001</v>
      </c>
      <c r="AM211" s="49">
        <f t="shared" si="75"/>
        <v>0</v>
      </c>
      <c r="AN211" s="49">
        <f t="shared" si="75"/>
        <v>782.75</v>
      </c>
      <c r="AO211" s="49">
        <f t="shared" si="75"/>
        <v>620.11</v>
      </c>
      <c r="AP211" s="49">
        <f t="shared" si="75"/>
        <v>1119.76</v>
      </c>
      <c r="AQ211" s="49">
        <f t="shared" si="75"/>
        <v>1645.56</v>
      </c>
      <c r="AR211" s="49">
        <f t="shared" si="75"/>
        <v>311.23</v>
      </c>
      <c r="AS211" s="49">
        <f t="shared" si="75"/>
        <v>608.81999999999994</v>
      </c>
      <c r="AT211" s="49">
        <f t="shared" si="75"/>
        <v>180.97</v>
      </c>
      <c r="AU211" s="49">
        <f t="shared" si="75"/>
        <v>673.25</v>
      </c>
      <c r="AV211" s="49">
        <f t="shared" si="75"/>
        <v>828.31000000000006</v>
      </c>
      <c r="AW211" s="49">
        <f t="shared" si="75"/>
        <v>932.40000000000009</v>
      </c>
      <c r="AX211" s="49">
        <f t="shared" si="75"/>
        <v>1360.24</v>
      </c>
      <c r="AY211" s="49">
        <f t="shared" si="75"/>
        <v>481.03</v>
      </c>
      <c r="AZ211" s="49">
        <f t="shared" si="75"/>
        <v>724.93000000000006</v>
      </c>
      <c r="BA211" s="49">
        <f t="shared" si="75"/>
        <v>2738.8</v>
      </c>
      <c r="BB211" s="49">
        <f t="shared" si="75"/>
        <v>161.59</v>
      </c>
      <c r="BC211" s="49">
        <f t="shared" si="75"/>
        <v>668.91</v>
      </c>
      <c r="BD211" s="49">
        <f t="shared" si="75"/>
        <v>630.09</v>
      </c>
      <c r="BE211" s="49">
        <f t="shared" si="75"/>
        <v>500.66</v>
      </c>
      <c r="BF211" s="49">
        <f t="shared" si="75"/>
        <v>223.26</v>
      </c>
      <c r="BG211" s="49">
        <f t="shared" si="75"/>
        <v>0.13</v>
      </c>
      <c r="BH211" s="49">
        <f t="shared" si="75"/>
        <v>0.05</v>
      </c>
      <c r="BI211" s="49">
        <f t="shared" si="75"/>
        <v>0.03</v>
      </c>
      <c r="BJ211" s="49">
        <f t="shared" si="75"/>
        <v>0.06</v>
      </c>
      <c r="BK211" s="49">
        <f t="shared" si="75"/>
        <v>0.08</v>
      </c>
      <c r="BL211" s="49">
        <f t="shared" si="75"/>
        <v>0.33</v>
      </c>
      <c r="BM211" s="49">
        <f t="shared" si="75"/>
        <v>0</v>
      </c>
      <c r="BN211" s="49">
        <f t="shared" si="75"/>
        <v>0.95</v>
      </c>
      <c r="BO211" s="49">
        <f t="shared" si="75"/>
        <v>0</v>
      </c>
      <c r="BP211" s="49">
        <f t="shared" si="75"/>
        <v>0.32999999999999996</v>
      </c>
      <c r="BQ211" s="49">
        <f t="shared" si="75"/>
        <v>0.01</v>
      </c>
      <c r="BR211" s="49">
        <f t="shared" si="75"/>
        <v>0.02</v>
      </c>
      <c r="BS211" s="49">
        <f t="shared" ref="BS211:CI211" si="76">SUM(BS206:BS210)</f>
        <v>0</v>
      </c>
      <c r="BT211" s="49">
        <f t="shared" si="76"/>
        <v>0.05</v>
      </c>
      <c r="BU211" s="49">
        <f t="shared" si="76"/>
        <v>0.11000000000000001</v>
      </c>
      <c r="BV211" s="49">
        <f t="shared" si="76"/>
        <v>1.38</v>
      </c>
      <c r="BW211" s="49">
        <f t="shared" si="76"/>
        <v>0</v>
      </c>
      <c r="BX211" s="49">
        <f t="shared" si="76"/>
        <v>0</v>
      </c>
      <c r="BY211" s="49">
        <f t="shared" si="76"/>
        <v>1.99</v>
      </c>
      <c r="BZ211" s="49">
        <f t="shared" si="76"/>
        <v>0.05</v>
      </c>
      <c r="CA211" s="49">
        <f t="shared" si="76"/>
        <v>0</v>
      </c>
      <c r="CB211" s="49">
        <f t="shared" si="76"/>
        <v>0</v>
      </c>
      <c r="CC211" s="49">
        <f t="shared" si="76"/>
        <v>0</v>
      </c>
      <c r="CD211" s="49">
        <f t="shared" si="76"/>
        <v>0</v>
      </c>
      <c r="CE211" s="49">
        <f t="shared" si="76"/>
        <v>518.65</v>
      </c>
      <c r="CF211" s="49">
        <f t="shared" si="76"/>
        <v>477.94000000000005</v>
      </c>
      <c r="CG211" s="49">
        <f t="shared" si="76"/>
        <v>0</v>
      </c>
      <c r="CH211" s="49">
        <f t="shared" si="76"/>
        <v>10.5</v>
      </c>
      <c r="CI211" s="49">
        <f t="shared" si="76"/>
        <v>8.9</v>
      </c>
    </row>
    <row r="212" spans="1:87" x14ac:dyDescent="0.25">
      <c r="A212" s="55"/>
      <c r="B212" s="14" t="s">
        <v>246</v>
      </c>
      <c r="C212" s="62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  <c r="AL212" s="55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3"/>
      <c r="BH212" s="63"/>
      <c r="BI212" s="63"/>
      <c r="BJ212" s="63"/>
      <c r="BK212" s="63"/>
      <c r="BL212" s="63"/>
      <c r="BM212" s="63"/>
      <c r="BN212" s="63"/>
      <c r="BO212" s="63"/>
      <c r="BP212" s="63"/>
      <c r="BQ212" s="63"/>
      <c r="BR212" s="63"/>
      <c r="BS212" s="63"/>
      <c r="BT212" s="63"/>
      <c r="BU212" s="63"/>
      <c r="BV212" s="63"/>
      <c r="BW212" s="63"/>
      <c r="BX212" s="63"/>
      <c r="BY212" s="63"/>
      <c r="BZ212" s="63"/>
      <c r="CA212" s="63"/>
      <c r="CB212" s="63"/>
      <c r="CC212" s="63"/>
      <c r="CD212" s="63"/>
      <c r="CE212" s="63"/>
      <c r="CF212" s="63"/>
      <c r="CG212" s="63"/>
      <c r="CH212" s="63"/>
      <c r="CI212" s="63"/>
    </row>
    <row r="213" spans="1:87" s="17" customFormat="1" x14ac:dyDescent="0.25">
      <c r="A213" s="54">
        <v>297</v>
      </c>
      <c r="B213" s="47" t="s">
        <v>89</v>
      </c>
      <c r="C213" s="65">
        <v>130</v>
      </c>
      <c r="D213" s="54">
        <v>110</v>
      </c>
      <c r="E213" s="54">
        <v>3.77</v>
      </c>
      <c r="F213" s="54">
        <v>3.19</v>
      </c>
      <c r="G213" s="54">
        <v>4.16</v>
      </c>
      <c r="H213" s="54">
        <v>3.52</v>
      </c>
      <c r="I213" s="54">
        <v>5.2</v>
      </c>
      <c r="J213" s="54">
        <v>4.4000000000000004</v>
      </c>
      <c r="K213" s="54">
        <v>75.790000000000006</v>
      </c>
      <c r="L213" s="54">
        <v>64.13</v>
      </c>
      <c r="M213" s="54">
        <v>2</v>
      </c>
      <c r="N213" s="54">
        <v>0</v>
      </c>
      <c r="O213" s="54">
        <v>0</v>
      </c>
      <c r="P213" s="54">
        <v>0</v>
      </c>
      <c r="Q213" s="54">
        <v>4</v>
      </c>
      <c r="R213" s="54">
        <v>0</v>
      </c>
      <c r="S213" s="54">
        <v>0</v>
      </c>
      <c r="T213" s="54">
        <v>0</v>
      </c>
      <c r="U213" s="54">
        <v>0</v>
      </c>
      <c r="V213" s="54">
        <v>0.9</v>
      </c>
      <c r="W213" s="54">
        <v>0.7</v>
      </c>
      <c r="X213" s="54">
        <v>50</v>
      </c>
      <c r="Y213" s="54">
        <v>146</v>
      </c>
      <c r="Z213" s="54">
        <v>120</v>
      </c>
      <c r="AA213" s="54">
        <v>14</v>
      </c>
      <c r="AB213" s="54">
        <v>95</v>
      </c>
      <c r="AC213" s="54">
        <v>0.1</v>
      </c>
      <c r="AD213" s="54">
        <v>20</v>
      </c>
      <c r="AE213" s="54">
        <v>10</v>
      </c>
      <c r="AF213" s="54">
        <v>22</v>
      </c>
      <c r="AG213" s="54">
        <v>0</v>
      </c>
      <c r="AH213" s="54">
        <v>0.03</v>
      </c>
      <c r="AI213" s="54">
        <v>0.17</v>
      </c>
      <c r="AJ213" s="54">
        <v>0.1</v>
      </c>
      <c r="AK213" s="54">
        <v>0.8</v>
      </c>
      <c r="AL213" s="54">
        <v>0.7</v>
      </c>
      <c r="AM213" s="46">
        <v>0</v>
      </c>
      <c r="AN213" s="46">
        <v>135</v>
      </c>
      <c r="AO213" s="46">
        <v>160</v>
      </c>
      <c r="AP213" s="46">
        <v>277</v>
      </c>
      <c r="AQ213" s="46">
        <v>240</v>
      </c>
      <c r="AR213" s="46">
        <v>71</v>
      </c>
      <c r="AS213" s="46">
        <v>110</v>
      </c>
      <c r="AT213" s="46">
        <v>43</v>
      </c>
      <c r="AU213" s="46">
        <v>141</v>
      </c>
      <c r="AV213" s="46">
        <v>106</v>
      </c>
      <c r="AW213" s="46">
        <v>105</v>
      </c>
      <c r="AX213" s="46">
        <v>216</v>
      </c>
      <c r="AY213" s="46">
        <v>78</v>
      </c>
      <c r="AZ213" s="46">
        <v>46</v>
      </c>
      <c r="BA213" s="46">
        <v>506</v>
      </c>
      <c r="BB213" s="46">
        <v>0</v>
      </c>
      <c r="BC213" s="46">
        <v>272</v>
      </c>
      <c r="BD213" s="46">
        <v>185</v>
      </c>
      <c r="BE213" s="46">
        <v>155</v>
      </c>
      <c r="BF213" s="46">
        <v>20</v>
      </c>
      <c r="BG213" s="46">
        <v>0.1</v>
      </c>
      <c r="BH213" s="46">
        <v>7.0000000000000007E-2</v>
      </c>
      <c r="BI213" s="46">
        <v>0.04</v>
      </c>
      <c r="BJ213" s="46">
        <v>0.08</v>
      </c>
      <c r="BK213" s="46">
        <v>0.09</v>
      </c>
      <c r="BL213" s="46">
        <v>0.45</v>
      </c>
      <c r="BM213" s="46">
        <v>0.03</v>
      </c>
      <c r="BN213" s="46">
        <v>0.56000000000000005</v>
      </c>
      <c r="BO213" s="46">
        <v>0.02</v>
      </c>
      <c r="BP213" s="46">
        <v>0.31</v>
      </c>
      <c r="BQ213" s="46">
        <v>0.04</v>
      </c>
      <c r="BR213" s="46">
        <v>0</v>
      </c>
      <c r="BS213" s="46">
        <v>0</v>
      </c>
      <c r="BT213" s="46">
        <v>0.04</v>
      </c>
      <c r="BU213" s="46">
        <v>0.08</v>
      </c>
      <c r="BV213" s="46">
        <v>0.69</v>
      </c>
      <c r="BW213" s="46">
        <v>0.01</v>
      </c>
      <c r="BX213" s="46">
        <v>0</v>
      </c>
      <c r="BY213" s="46">
        <v>0.02</v>
      </c>
      <c r="BZ213" s="46">
        <v>0.03</v>
      </c>
      <c r="CA213" s="46">
        <v>0.08</v>
      </c>
      <c r="CB213" s="46">
        <v>0</v>
      </c>
      <c r="CC213" s="46">
        <v>0</v>
      </c>
      <c r="CD213" s="46">
        <v>0</v>
      </c>
      <c r="CE213" s="46">
        <v>88.3</v>
      </c>
      <c r="CF213" s="46">
        <v>21.67</v>
      </c>
      <c r="CG213" s="46"/>
      <c r="CH213" s="46">
        <v>0.91</v>
      </c>
      <c r="CI213" s="46">
        <v>0.77</v>
      </c>
    </row>
    <row r="214" spans="1:87" s="17" customFormat="1" x14ac:dyDescent="0.25">
      <c r="A214" s="54" t="s">
        <v>120</v>
      </c>
      <c r="B214" s="47" t="s">
        <v>102</v>
      </c>
      <c r="C214" s="65">
        <v>23</v>
      </c>
      <c r="D214" s="54" t="str">
        <f>"23"</f>
        <v>23</v>
      </c>
      <c r="E214" s="54">
        <v>1.73</v>
      </c>
      <c r="F214" s="54">
        <v>1.73</v>
      </c>
      <c r="G214" s="54">
        <v>2.25</v>
      </c>
      <c r="H214" s="54">
        <v>2.25</v>
      </c>
      <c r="I214" s="54">
        <v>17.64</v>
      </c>
      <c r="J214" s="54">
        <v>17.64</v>
      </c>
      <c r="K214" s="54">
        <v>97.119799999999998</v>
      </c>
      <c r="L214" s="54">
        <v>97.119799999999998</v>
      </c>
      <c r="M214" s="54">
        <v>0.48</v>
      </c>
      <c r="N214" s="54">
        <v>0</v>
      </c>
      <c r="O214" s="54">
        <v>0</v>
      </c>
      <c r="P214" s="54">
        <v>0</v>
      </c>
      <c r="Q214" s="54">
        <v>5.43</v>
      </c>
      <c r="R214" s="54">
        <v>11.68</v>
      </c>
      <c r="S214" s="54">
        <v>0.53</v>
      </c>
      <c r="T214" s="54">
        <v>0</v>
      </c>
      <c r="U214" s="54">
        <v>0</v>
      </c>
      <c r="V214" s="54">
        <v>0.12</v>
      </c>
      <c r="W214" s="54">
        <v>0.23</v>
      </c>
      <c r="X214" s="54">
        <v>75.900000000000006</v>
      </c>
      <c r="Y214" s="54">
        <v>25.3</v>
      </c>
      <c r="Z214" s="54">
        <v>6.67</v>
      </c>
      <c r="AA214" s="54">
        <v>4.5999999999999996</v>
      </c>
      <c r="AB214" s="54">
        <v>20.7</v>
      </c>
      <c r="AC214" s="54">
        <v>0.48</v>
      </c>
      <c r="AD214" s="54">
        <v>2.2999999999999998</v>
      </c>
      <c r="AE214" s="54">
        <v>1.84</v>
      </c>
      <c r="AF214" s="54">
        <v>2.5299999999999998</v>
      </c>
      <c r="AG214" s="54">
        <v>0.81</v>
      </c>
      <c r="AH214" s="54">
        <v>0.02</v>
      </c>
      <c r="AI214" s="54">
        <v>0.01</v>
      </c>
      <c r="AJ214" s="54">
        <v>0.16</v>
      </c>
      <c r="AK214" s="54">
        <v>0.44</v>
      </c>
      <c r="AL214" s="54">
        <v>0</v>
      </c>
      <c r="AM214" s="46">
        <v>0</v>
      </c>
      <c r="AN214" s="46">
        <v>286.81</v>
      </c>
      <c r="AO214" s="46">
        <v>212.98</v>
      </c>
      <c r="AP214" s="46">
        <v>366.62</v>
      </c>
      <c r="AQ214" s="46">
        <v>329.59</v>
      </c>
      <c r="AR214" s="46">
        <v>100.74</v>
      </c>
      <c r="AS214" s="46">
        <v>186.76</v>
      </c>
      <c r="AT214" s="46">
        <v>54.74</v>
      </c>
      <c r="AU214" s="46">
        <v>213.44</v>
      </c>
      <c r="AV214" s="46">
        <v>0</v>
      </c>
      <c r="AW214" s="46">
        <v>0</v>
      </c>
      <c r="AX214" s="46">
        <v>0</v>
      </c>
      <c r="AY214" s="46">
        <v>100.97</v>
      </c>
      <c r="AZ214" s="46">
        <v>0</v>
      </c>
      <c r="BA214" s="46">
        <v>0</v>
      </c>
      <c r="BB214" s="46">
        <v>0</v>
      </c>
      <c r="BC214" s="46">
        <v>0</v>
      </c>
      <c r="BD214" s="46">
        <v>0</v>
      </c>
      <c r="BE214" s="46">
        <v>0</v>
      </c>
      <c r="BF214" s="46">
        <v>0</v>
      </c>
      <c r="BG214" s="46">
        <v>0</v>
      </c>
      <c r="BH214" s="46">
        <v>0</v>
      </c>
      <c r="BI214" s="46">
        <v>0</v>
      </c>
      <c r="BJ214" s="46">
        <v>0</v>
      </c>
      <c r="BK214" s="46">
        <v>0</v>
      </c>
      <c r="BL214" s="46">
        <v>0</v>
      </c>
      <c r="BM214" s="46">
        <v>0</v>
      </c>
      <c r="BN214" s="46">
        <v>0</v>
      </c>
      <c r="BO214" s="46">
        <v>0</v>
      </c>
      <c r="BP214" s="46">
        <v>0</v>
      </c>
      <c r="BQ214" s="46">
        <v>0</v>
      </c>
      <c r="BR214" s="46">
        <v>0</v>
      </c>
      <c r="BS214" s="46">
        <v>0</v>
      </c>
      <c r="BT214" s="46">
        <v>0</v>
      </c>
      <c r="BU214" s="46">
        <v>0</v>
      </c>
      <c r="BV214" s="46">
        <v>0</v>
      </c>
      <c r="BW214" s="46">
        <v>0</v>
      </c>
      <c r="BX214" s="46">
        <v>0</v>
      </c>
      <c r="BY214" s="46">
        <v>0</v>
      </c>
      <c r="BZ214" s="46">
        <v>0</v>
      </c>
      <c r="CA214" s="46">
        <v>0</v>
      </c>
      <c r="CB214" s="46">
        <v>0</v>
      </c>
      <c r="CC214" s="46">
        <v>0</v>
      </c>
      <c r="CD214" s="46">
        <v>0</v>
      </c>
      <c r="CE214" s="46">
        <v>1.04</v>
      </c>
      <c r="CF214" s="46">
        <v>2.61</v>
      </c>
      <c r="CG214" s="46"/>
      <c r="CH214" s="46">
        <v>0</v>
      </c>
      <c r="CI214" s="46">
        <v>0</v>
      </c>
    </row>
    <row r="215" spans="1:87" s="19" customFormat="1" x14ac:dyDescent="0.25">
      <c r="A215" s="49"/>
      <c r="B215" s="18" t="s">
        <v>98</v>
      </c>
      <c r="C215" s="66">
        <v>153</v>
      </c>
      <c r="D215" s="49">
        <v>133</v>
      </c>
      <c r="E215" s="49">
        <f>SUM(E213:E214)</f>
        <v>5.5</v>
      </c>
      <c r="F215" s="49">
        <f t="shared" ref="F215:BQ215" si="77">SUM(F213:F214)</f>
        <v>4.92</v>
      </c>
      <c r="G215" s="49">
        <f t="shared" si="77"/>
        <v>6.41</v>
      </c>
      <c r="H215" s="49">
        <f t="shared" si="77"/>
        <v>5.77</v>
      </c>
      <c r="I215" s="49">
        <f t="shared" si="77"/>
        <v>22.84</v>
      </c>
      <c r="J215" s="49">
        <f t="shared" si="77"/>
        <v>22.04</v>
      </c>
      <c r="K215" s="49">
        <f t="shared" si="77"/>
        <v>172.90980000000002</v>
      </c>
      <c r="L215" s="49">
        <f t="shared" si="77"/>
        <v>161.24979999999999</v>
      </c>
      <c r="M215" s="49">
        <f t="shared" si="77"/>
        <v>2.48</v>
      </c>
      <c r="N215" s="49">
        <f t="shared" si="77"/>
        <v>0</v>
      </c>
      <c r="O215" s="49">
        <f t="shared" si="77"/>
        <v>0</v>
      </c>
      <c r="P215" s="49">
        <f t="shared" si="77"/>
        <v>0</v>
      </c>
      <c r="Q215" s="49">
        <f t="shared" si="77"/>
        <v>9.43</v>
      </c>
      <c r="R215" s="49">
        <f t="shared" si="77"/>
        <v>11.68</v>
      </c>
      <c r="S215" s="49">
        <f t="shared" si="77"/>
        <v>0.53</v>
      </c>
      <c r="T215" s="49">
        <f t="shared" si="77"/>
        <v>0</v>
      </c>
      <c r="U215" s="49">
        <f t="shared" si="77"/>
        <v>0</v>
      </c>
      <c r="V215" s="49">
        <f t="shared" si="77"/>
        <v>1.02</v>
      </c>
      <c r="W215" s="49">
        <f t="shared" si="77"/>
        <v>0.92999999999999994</v>
      </c>
      <c r="X215" s="49">
        <f t="shared" si="77"/>
        <v>125.9</v>
      </c>
      <c r="Y215" s="49">
        <f t="shared" si="77"/>
        <v>171.3</v>
      </c>
      <c r="Z215" s="49">
        <f t="shared" si="77"/>
        <v>126.67</v>
      </c>
      <c r="AA215" s="49">
        <f t="shared" si="77"/>
        <v>18.600000000000001</v>
      </c>
      <c r="AB215" s="49">
        <f t="shared" si="77"/>
        <v>115.7</v>
      </c>
      <c r="AC215" s="49">
        <f t="shared" si="77"/>
        <v>0.57999999999999996</v>
      </c>
      <c r="AD215" s="49">
        <f t="shared" si="77"/>
        <v>22.3</v>
      </c>
      <c r="AE215" s="49">
        <f t="shared" si="77"/>
        <v>11.84</v>
      </c>
      <c r="AF215" s="49">
        <f t="shared" si="77"/>
        <v>24.53</v>
      </c>
      <c r="AG215" s="49">
        <f t="shared" si="77"/>
        <v>0.81</v>
      </c>
      <c r="AH215" s="49">
        <f t="shared" si="77"/>
        <v>0.05</v>
      </c>
      <c r="AI215" s="49">
        <f t="shared" si="77"/>
        <v>0.18000000000000002</v>
      </c>
      <c r="AJ215" s="49">
        <f t="shared" si="77"/>
        <v>0.26</v>
      </c>
      <c r="AK215" s="49">
        <f t="shared" si="77"/>
        <v>1.24</v>
      </c>
      <c r="AL215" s="49">
        <f t="shared" si="77"/>
        <v>0.7</v>
      </c>
      <c r="AM215" s="49">
        <f t="shared" si="77"/>
        <v>0</v>
      </c>
      <c r="AN215" s="49">
        <f t="shared" si="77"/>
        <v>421.81</v>
      </c>
      <c r="AO215" s="49">
        <f t="shared" si="77"/>
        <v>372.98</v>
      </c>
      <c r="AP215" s="49">
        <f t="shared" si="77"/>
        <v>643.62</v>
      </c>
      <c r="AQ215" s="49">
        <f t="shared" si="77"/>
        <v>569.58999999999992</v>
      </c>
      <c r="AR215" s="49">
        <f t="shared" si="77"/>
        <v>171.74</v>
      </c>
      <c r="AS215" s="49">
        <f t="shared" si="77"/>
        <v>296.76</v>
      </c>
      <c r="AT215" s="49">
        <f t="shared" si="77"/>
        <v>97.740000000000009</v>
      </c>
      <c r="AU215" s="49">
        <f t="shared" si="77"/>
        <v>354.44</v>
      </c>
      <c r="AV215" s="49">
        <f t="shared" si="77"/>
        <v>106</v>
      </c>
      <c r="AW215" s="49">
        <f t="shared" si="77"/>
        <v>105</v>
      </c>
      <c r="AX215" s="49">
        <f t="shared" si="77"/>
        <v>216</v>
      </c>
      <c r="AY215" s="49">
        <f t="shared" si="77"/>
        <v>178.97</v>
      </c>
      <c r="AZ215" s="49">
        <f t="shared" si="77"/>
        <v>46</v>
      </c>
      <c r="BA215" s="49">
        <f t="shared" si="77"/>
        <v>506</v>
      </c>
      <c r="BB215" s="49">
        <f t="shared" si="77"/>
        <v>0</v>
      </c>
      <c r="BC215" s="49">
        <f t="shared" si="77"/>
        <v>272</v>
      </c>
      <c r="BD215" s="49">
        <f t="shared" si="77"/>
        <v>185</v>
      </c>
      <c r="BE215" s="49">
        <f t="shared" si="77"/>
        <v>155</v>
      </c>
      <c r="BF215" s="49">
        <f t="shared" si="77"/>
        <v>20</v>
      </c>
      <c r="BG215" s="49">
        <f t="shared" si="77"/>
        <v>0.1</v>
      </c>
      <c r="BH215" s="49">
        <f t="shared" si="77"/>
        <v>7.0000000000000007E-2</v>
      </c>
      <c r="BI215" s="49">
        <f t="shared" si="77"/>
        <v>0.04</v>
      </c>
      <c r="BJ215" s="49">
        <f t="shared" si="77"/>
        <v>0.08</v>
      </c>
      <c r="BK215" s="49">
        <f t="shared" si="77"/>
        <v>0.09</v>
      </c>
      <c r="BL215" s="49">
        <f t="shared" si="77"/>
        <v>0.45</v>
      </c>
      <c r="BM215" s="49">
        <f t="shared" si="77"/>
        <v>0.03</v>
      </c>
      <c r="BN215" s="49">
        <f t="shared" si="77"/>
        <v>0.56000000000000005</v>
      </c>
      <c r="BO215" s="49">
        <f t="shared" si="77"/>
        <v>0.02</v>
      </c>
      <c r="BP215" s="49">
        <f t="shared" si="77"/>
        <v>0.31</v>
      </c>
      <c r="BQ215" s="49">
        <f t="shared" si="77"/>
        <v>0.04</v>
      </c>
      <c r="BR215" s="49">
        <f t="shared" ref="BR215:CI215" si="78">SUM(BR213:BR214)</f>
        <v>0</v>
      </c>
      <c r="BS215" s="49">
        <f t="shared" si="78"/>
        <v>0</v>
      </c>
      <c r="BT215" s="49">
        <f t="shared" si="78"/>
        <v>0.04</v>
      </c>
      <c r="BU215" s="49">
        <f t="shared" si="78"/>
        <v>0.08</v>
      </c>
      <c r="BV215" s="49">
        <f t="shared" si="78"/>
        <v>0.69</v>
      </c>
      <c r="BW215" s="49">
        <f t="shared" si="78"/>
        <v>0.01</v>
      </c>
      <c r="BX215" s="49">
        <f t="shared" si="78"/>
        <v>0</v>
      </c>
      <c r="BY215" s="49">
        <f t="shared" si="78"/>
        <v>0.02</v>
      </c>
      <c r="BZ215" s="49">
        <f t="shared" si="78"/>
        <v>0.03</v>
      </c>
      <c r="CA215" s="49">
        <f t="shared" si="78"/>
        <v>0.08</v>
      </c>
      <c r="CB215" s="49">
        <f t="shared" si="78"/>
        <v>0</v>
      </c>
      <c r="CC215" s="49">
        <f t="shared" si="78"/>
        <v>0</v>
      </c>
      <c r="CD215" s="49">
        <f t="shared" si="78"/>
        <v>0</v>
      </c>
      <c r="CE215" s="49">
        <f t="shared" si="78"/>
        <v>89.34</v>
      </c>
      <c r="CF215" s="49">
        <f t="shared" si="78"/>
        <v>24.28</v>
      </c>
      <c r="CG215" s="49">
        <f t="shared" si="78"/>
        <v>0</v>
      </c>
      <c r="CH215" s="49">
        <f t="shared" si="78"/>
        <v>0.91</v>
      </c>
      <c r="CI215" s="49">
        <f t="shared" si="78"/>
        <v>0.77</v>
      </c>
    </row>
    <row r="216" spans="1:87" s="19" customFormat="1" x14ac:dyDescent="0.25">
      <c r="A216" s="55"/>
      <c r="B216" s="14" t="s">
        <v>247</v>
      </c>
      <c r="C216" s="62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  <c r="AL216" s="55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  <c r="AZ216" s="63"/>
      <c r="BA216" s="63"/>
      <c r="BB216" s="63"/>
      <c r="BC216" s="63"/>
      <c r="BD216" s="63"/>
      <c r="BE216" s="63"/>
      <c r="BF216" s="63"/>
      <c r="BG216" s="63"/>
      <c r="BH216" s="63"/>
      <c r="BI216" s="63"/>
      <c r="BJ216" s="63"/>
      <c r="BK216" s="63"/>
      <c r="BL216" s="63"/>
      <c r="BM216" s="63"/>
      <c r="BN216" s="63"/>
      <c r="BO216" s="63"/>
      <c r="BP216" s="63"/>
      <c r="BQ216" s="63"/>
      <c r="BR216" s="63"/>
      <c r="BS216" s="63"/>
      <c r="BT216" s="63"/>
      <c r="BU216" s="63"/>
      <c r="BV216" s="63"/>
      <c r="BW216" s="63"/>
      <c r="BX216" s="63"/>
      <c r="BY216" s="63"/>
      <c r="BZ216" s="63"/>
      <c r="CA216" s="63"/>
      <c r="CB216" s="63"/>
      <c r="CC216" s="63"/>
      <c r="CD216" s="63"/>
      <c r="CE216" s="63"/>
      <c r="CF216" s="63"/>
      <c r="CG216" s="63"/>
      <c r="CH216" s="63"/>
      <c r="CI216" s="63"/>
    </row>
    <row r="217" spans="1:87" s="19" customFormat="1" x14ac:dyDescent="0.25">
      <c r="A217" s="42" t="s">
        <v>203</v>
      </c>
      <c r="B217" s="48" t="s">
        <v>205</v>
      </c>
      <c r="C217" s="64">
        <v>180</v>
      </c>
      <c r="D217" s="37" t="str">
        <f>"150"</f>
        <v>150</v>
      </c>
      <c r="E217" s="37">
        <v>0.6</v>
      </c>
      <c r="F217" s="37">
        <v>0.5</v>
      </c>
      <c r="G217" s="37">
        <v>0.25</v>
      </c>
      <c r="H217" s="37">
        <v>0.21</v>
      </c>
      <c r="I217" s="37">
        <v>30.06</v>
      </c>
      <c r="J217" s="37">
        <v>25.05</v>
      </c>
      <c r="K217" s="37">
        <v>114.72</v>
      </c>
      <c r="L217" s="37">
        <v>95.601089999999985</v>
      </c>
      <c r="M217" s="37">
        <v>0.03</v>
      </c>
      <c r="N217" s="37">
        <v>0</v>
      </c>
      <c r="O217" s="37">
        <v>0</v>
      </c>
      <c r="P217" s="37">
        <v>0</v>
      </c>
      <c r="Q217" s="37">
        <v>20.86</v>
      </c>
      <c r="R217" s="37">
        <v>0.88</v>
      </c>
      <c r="S217" s="37">
        <v>3.31</v>
      </c>
      <c r="T217" s="37">
        <v>0</v>
      </c>
      <c r="U217" s="37">
        <v>0</v>
      </c>
      <c r="V217" s="37">
        <v>0.75</v>
      </c>
      <c r="W217" s="37">
        <v>0.72</v>
      </c>
      <c r="X217" s="37">
        <v>1.78</v>
      </c>
      <c r="Y217" s="37">
        <v>7.87</v>
      </c>
      <c r="Z217" s="37">
        <v>9.17</v>
      </c>
      <c r="AA217" s="37">
        <v>2.42</v>
      </c>
      <c r="AB217" s="37">
        <v>2.37</v>
      </c>
      <c r="AC217" s="37">
        <v>0.48</v>
      </c>
      <c r="AD217" s="37">
        <v>0</v>
      </c>
      <c r="AE217" s="37">
        <v>661.5</v>
      </c>
      <c r="AF217" s="37">
        <v>122.55</v>
      </c>
      <c r="AG217" s="37">
        <v>0.56999999999999995</v>
      </c>
      <c r="AH217" s="37">
        <v>0.01</v>
      </c>
      <c r="AI217" s="37">
        <v>0.04</v>
      </c>
      <c r="AJ217" s="37">
        <v>0.15</v>
      </c>
      <c r="AK217" s="37">
        <v>0.21</v>
      </c>
      <c r="AL217" s="37">
        <v>60</v>
      </c>
      <c r="AM217" s="42">
        <v>0</v>
      </c>
      <c r="AN217" s="42">
        <v>0</v>
      </c>
      <c r="AO217" s="42">
        <v>0</v>
      </c>
      <c r="AP217" s="42">
        <v>0</v>
      </c>
      <c r="AQ217" s="42">
        <v>0</v>
      </c>
      <c r="AR217" s="42">
        <v>0</v>
      </c>
      <c r="AS217" s="42">
        <v>0</v>
      </c>
      <c r="AT217" s="42">
        <v>0</v>
      </c>
      <c r="AU217" s="42">
        <v>0</v>
      </c>
      <c r="AV217" s="42">
        <v>0</v>
      </c>
      <c r="AW217" s="42">
        <v>0</v>
      </c>
      <c r="AX217" s="42">
        <v>0</v>
      </c>
      <c r="AY217" s="42">
        <v>0</v>
      </c>
      <c r="AZ217" s="42">
        <v>0</v>
      </c>
      <c r="BA217" s="42">
        <v>0</v>
      </c>
      <c r="BB217" s="42">
        <v>0</v>
      </c>
      <c r="BC217" s="42">
        <v>0</v>
      </c>
      <c r="BD217" s="42">
        <v>0</v>
      </c>
      <c r="BE217" s="42">
        <v>0</v>
      </c>
      <c r="BF217" s="42">
        <v>0</v>
      </c>
      <c r="BG217" s="42">
        <v>0</v>
      </c>
      <c r="BH217" s="42">
        <v>0</v>
      </c>
      <c r="BI217" s="42">
        <v>0</v>
      </c>
      <c r="BJ217" s="42">
        <v>0</v>
      </c>
      <c r="BK217" s="42">
        <v>0</v>
      </c>
      <c r="BL217" s="42">
        <v>0</v>
      </c>
      <c r="BM217" s="42">
        <v>0</v>
      </c>
      <c r="BN217" s="42">
        <v>0</v>
      </c>
      <c r="BO217" s="42">
        <v>0</v>
      </c>
      <c r="BP217" s="42">
        <v>0</v>
      </c>
      <c r="BQ217" s="42">
        <v>0</v>
      </c>
      <c r="BR217" s="42">
        <v>0</v>
      </c>
      <c r="BS217" s="42">
        <v>0</v>
      </c>
      <c r="BT217" s="42">
        <v>0</v>
      </c>
      <c r="BU217" s="42">
        <v>0</v>
      </c>
      <c r="BV217" s="42">
        <v>0</v>
      </c>
      <c r="BW217" s="42">
        <v>0</v>
      </c>
      <c r="BX217" s="42">
        <v>0</v>
      </c>
      <c r="BY217" s="42">
        <v>0</v>
      </c>
      <c r="BZ217" s="42">
        <v>0</v>
      </c>
      <c r="CA217" s="42">
        <v>0</v>
      </c>
      <c r="CB217" s="42">
        <v>0</v>
      </c>
      <c r="CC217" s="42">
        <v>0</v>
      </c>
      <c r="CD217" s="42">
        <v>0</v>
      </c>
      <c r="CE217" s="42">
        <v>152.12</v>
      </c>
      <c r="CF217" s="42">
        <v>110.25</v>
      </c>
      <c r="CG217" s="42"/>
      <c r="CH217" s="42">
        <v>72</v>
      </c>
      <c r="CI217" s="42">
        <v>60</v>
      </c>
    </row>
    <row r="218" spans="1:87" s="19" customFormat="1" x14ac:dyDescent="0.25">
      <c r="A218" s="54" t="s">
        <v>258</v>
      </c>
      <c r="B218" s="47" t="s">
        <v>100</v>
      </c>
      <c r="C218" s="65">
        <v>70</v>
      </c>
      <c r="D218" s="54" t="str">
        <f>"70"</f>
        <v>70</v>
      </c>
      <c r="E218" s="54">
        <v>0.63</v>
      </c>
      <c r="F218" s="54">
        <v>0.63</v>
      </c>
      <c r="G218" s="54">
        <v>0.14000000000000001</v>
      </c>
      <c r="H218" s="54">
        <v>0.14000000000000001</v>
      </c>
      <c r="I218" s="54">
        <v>7.21</v>
      </c>
      <c r="J218" s="54">
        <v>7.21</v>
      </c>
      <c r="K218" s="54">
        <v>31.135999999999999</v>
      </c>
      <c r="L218" s="54">
        <v>31.135999999999996</v>
      </c>
      <c r="M218" s="54">
        <v>0</v>
      </c>
      <c r="N218" s="54">
        <v>0</v>
      </c>
      <c r="O218" s="54">
        <v>0</v>
      </c>
      <c r="P218" s="54">
        <v>0</v>
      </c>
      <c r="Q218" s="54">
        <v>5.67</v>
      </c>
      <c r="R218" s="54">
        <v>0</v>
      </c>
      <c r="S218" s="54">
        <v>1.54</v>
      </c>
      <c r="T218" s="54">
        <v>0</v>
      </c>
      <c r="U218" s="54">
        <v>0</v>
      </c>
      <c r="V218" s="54">
        <v>0.91</v>
      </c>
      <c r="W218" s="54">
        <v>0.35</v>
      </c>
      <c r="X218" s="54">
        <v>9.1</v>
      </c>
      <c r="Y218" s="54">
        <v>137.9</v>
      </c>
      <c r="Z218" s="54">
        <v>23.8</v>
      </c>
      <c r="AA218" s="54">
        <v>9.1</v>
      </c>
      <c r="AB218" s="54">
        <v>16.100000000000001</v>
      </c>
      <c r="AC218" s="54">
        <v>0.21</v>
      </c>
      <c r="AD218" s="54">
        <v>0</v>
      </c>
      <c r="AE218" s="54">
        <v>35</v>
      </c>
      <c r="AF218" s="54">
        <v>5.6</v>
      </c>
      <c r="AG218" s="54">
        <v>0.14000000000000001</v>
      </c>
      <c r="AH218" s="54">
        <v>0.03</v>
      </c>
      <c r="AI218" s="54">
        <v>0.02</v>
      </c>
      <c r="AJ218" s="54">
        <v>0.14000000000000001</v>
      </c>
      <c r="AK218" s="54">
        <v>0.21</v>
      </c>
      <c r="AL218" s="54">
        <v>42</v>
      </c>
      <c r="AM218" s="46">
        <v>0</v>
      </c>
      <c r="AN218" s="46">
        <v>24.5</v>
      </c>
      <c r="AO218" s="46">
        <v>18.899999999999999</v>
      </c>
      <c r="AP218" s="46">
        <v>14</v>
      </c>
      <c r="AQ218" s="46">
        <v>25.2</v>
      </c>
      <c r="AR218" s="46">
        <v>9.1</v>
      </c>
      <c r="AS218" s="46">
        <v>9.1</v>
      </c>
      <c r="AT218" s="46">
        <v>4.2</v>
      </c>
      <c r="AU218" s="46">
        <v>18.899999999999999</v>
      </c>
      <c r="AV218" s="46">
        <v>30.1</v>
      </c>
      <c r="AW218" s="46">
        <v>39.200000000000003</v>
      </c>
      <c r="AX218" s="46">
        <v>69.3</v>
      </c>
      <c r="AY218" s="46">
        <v>10.5</v>
      </c>
      <c r="AZ218" s="46">
        <v>57.4</v>
      </c>
      <c r="BA218" s="46">
        <v>57.4</v>
      </c>
      <c r="BB218" s="46">
        <v>0</v>
      </c>
      <c r="BC218" s="46">
        <v>28</v>
      </c>
      <c r="BD218" s="46">
        <v>19.600000000000001</v>
      </c>
      <c r="BE218" s="46">
        <v>9.8000000000000007</v>
      </c>
      <c r="BF218" s="46">
        <v>6.3</v>
      </c>
      <c r="BG218" s="46">
        <v>0</v>
      </c>
      <c r="BH218" s="46">
        <v>0</v>
      </c>
      <c r="BI218" s="46">
        <v>0</v>
      </c>
      <c r="BJ218" s="46">
        <v>0</v>
      </c>
      <c r="BK218" s="46">
        <v>0</v>
      </c>
      <c r="BL218" s="46">
        <v>0</v>
      </c>
      <c r="BM218" s="46">
        <v>0</v>
      </c>
      <c r="BN218" s="46">
        <v>0</v>
      </c>
      <c r="BO218" s="46">
        <v>0</v>
      </c>
      <c r="BP218" s="46">
        <v>0</v>
      </c>
      <c r="BQ218" s="46">
        <v>0</v>
      </c>
      <c r="BR218" s="46">
        <v>0</v>
      </c>
      <c r="BS218" s="46">
        <v>0</v>
      </c>
      <c r="BT218" s="46">
        <v>0</v>
      </c>
      <c r="BU218" s="46">
        <v>0</v>
      </c>
      <c r="BV218" s="46">
        <v>0</v>
      </c>
      <c r="BW218" s="46">
        <v>0</v>
      </c>
      <c r="BX218" s="46">
        <v>0</v>
      </c>
      <c r="BY218" s="46">
        <v>0</v>
      </c>
      <c r="BZ218" s="46">
        <v>0</v>
      </c>
      <c r="CA218" s="46">
        <v>0</v>
      </c>
      <c r="CB218" s="46">
        <v>0</v>
      </c>
      <c r="CC218" s="46">
        <v>0</v>
      </c>
      <c r="CD218" s="46">
        <v>0</v>
      </c>
      <c r="CE218" s="46">
        <v>60.76</v>
      </c>
      <c r="CF218" s="46">
        <v>5.83</v>
      </c>
      <c r="CG218" s="46"/>
      <c r="CH218" s="46">
        <v>42</v>
      </c>
      <c r="CI218" s="46">
        <v>42</v>
      </c>
    </row>
    <row r="219" spans="1:87" s="19" customFormat="1" x14ac:dyDescent="0.25">
      <c r="A219" s="42" t="s">
        <v>204</v>
      </c>
      <c r="B219" s="48" t="s">
        <v>206</v>
      </c>
      <c r="C219" s="57" t="s">
        <v>232</v>
      </c>
      <c r="D219" s="37" t="str">
        <f>"100/20"</f>
        <v>100/20</v>
      </c>
      <c r="E219" s="37">
        <v>22.8</v>
      </c>
      <c r="F219" s="37">
        <v>17.559999999999999</v>
      </c>
      <c r="G219" s="37">
        <v>16.12</v>
      </c>
      <c r="H219" s="37">
        <v>12.4</v>
      </c>
      <c r="I219" s="37">
        <v>34.89</v>
      </c>
      <c r="J219" s="37">
        <v>29.88</v>
      </c>
      <c r="K219" s="37">
        <v>374.95</v>
      </c>
      <c r="L219" s="37">
        <v>300.03102666666672</v>
      </c>
      <c r="M219" s="37">
        <v>7.66</v>
      </c>
      <c r="N219" s="37">
        <v>0.1</v>
      </c>
      <c r="O219" s="37">
        <v>8.27</v>
      </c>
      <c r="P219" s="37">
        <v>0</v>
      </c>
      <c r="Q219" s="37">
        <v>22.36</v>
      </c>
      <c r="R219" s="37">
        <v>6.89</v>
      </c>
      <c r="S219" s="37">
        <v>0.63</v>
      </c>
      <c r="T219" s="37">
        <v>0</v>
      </c>
      <c r="U219" s="37">
        <v>0</v>
      </c>
      <c r="V219" s="37">
        <v>1.24</v>
      </c>
      <c r="W219" s="37">
        <v>2.13</v>
      </c>
      <c r="X219" s="37">
        <v>384.53</v>
      </c>
      <c r="Y219" s="37">
        <v>142.81</v>
      </c>
      <c r="Z219" s="37">
        <v>151.08000000000001</v>
      </c>
      <c r="AA219" s="37">
        <v>24.3</v>
      </c>
      <c r="AB219" s="37">
        <v>193.01</v>
      </c>
      <c r="AC219" s="37">
        <v>0.89</v>
      </c>
      <c r="AD219" s="37">
        <v>79.41</v>
      </c>
      <c r="AE219" s="37">
        <v>42.94</v>
      </c>
      <c r="AF219" s="37">
        <v>91.52</v>
      </c>
      <c r="AG219" s="37">
        <v>0.44</v>
      </c>
      <c r="AH219" s="37">
        <v>0.05</v>
      </c>
      <c r="AI219" s="37">
        <v>0.24</v>
      </c>
      <c r="AJ219" s="37">
        <v>0.52</v>
      </c>
      <c r="AK219" s="37">
        <v>4.1900000000000004</v>
      </c>
      <c r="AL219" s="37">
        <v>0.34</v>
      </c>
      <c r="AM219" s="42">
        <v>0</v>
      </c>
      <c r="AN219" s="42">
        <v>103.93</v>
      </c>
      <c r="AO219" s="42">
        <v>93.03</v>
      </c>
      <c r="AP219" s="42">
        <v>142.46</v>
      </c>
      <c r="AQ219" s="42">
        <v>102.51</v>
      </c>
      <c r="AR219" s="42">
        <v>39.86</v>
      </c>
      <c r="AS219" s="42">
        <v>71.569999999999993</v>
      </c>
      <c r="AT219" s="42">
        <v>24.11</v>
      </c>
      <c r="AU219" s="42">
        <v>88.56</v>
      </c>
      <c r="AV219" s="42">
        <v>67.25</v>
      </c>
      <c r="AW219" s="42">
        <v>77.569999999999993</v>
      </c>
      <c r="AX219" s="42">
        <v>117.41</v>
      </c>
      <c r="AY219" s="42">
        <v>42.35</v>
      </c>
      <c r="AZ219" s="42">
        <v>50.19</v>
      </c>
      <c r="BA219" s="42">
        <v>436.01</v>
      </c>
      <c r="BB219" s="42">
        <v>0.34</v>
      </c>
      <c r="BC219" s="42">
        <v>168.34</v>
      </c>
      <c r="BD219" s="42">
        <v>106.41</v>
      </c>
      <c r="BE219" s="42">
        <v>69.34</v>
      </c>
      <c r="BF219" s="42">
        <v>29.34</v>
      </c>
      <c r="BG219" s="42">
        <v>0.15</v>
      </c>
      <c r="BH219" s="42">
        <v>0.03</v>
      </c>
      <c r="BI219" s="42">
        <v>0.03</v>
      </c>
      <c r="BJ219" s="42">
        <v>7.0000000000000007E-2</v>
      </c>
      <c r="BK219" s="42">
        <v>0.1</v>
      </c>
      <c r="BL219" s="42">
        <v>0.31</v>
      </c>
      <c r="BM219" s="42">
        <v>0</v>
      </c>
      <c r="BN219" s="42">
        <v>0.97</v>
      </c>
      <c r="BO219" s="42">
        <v>0</v>
      </c>
      <c r="BP219" s="42">
        <v>0.3</v>
      </c>
      <c r="BQ219" s="42">
        <v>0</v>
      </c>
      <c r="BR219" s="42">
        <v>0</v>
      </c>
      <c r="BS219" s="42">
        <v>0</v>
      </c>
      <c r="BT219" s="42">
        <v>0</v>
      </c>
      <c r="BU219" s="42">
        <v>0.11</v>
      </c>
      <c r="BV219" s="42">
        <v>1.18</v>
      </c>
      <c r="BW219" s="42">
        <v>0</v>
      </c>
      <c r="BX219" s="42">
        <v>0</v>
      </c>
      <c r="BY219" s="42">
        <v>0.05</v>
      </c>
      <c r="BZ219" s="42">
        <v>0.01</v>
      </c>
      <c r="CA219" s="42">
        <v>0.01</v>
      </c>
      <c r="CB219" s="42">
        <v>0</v>
      </c>
      <c r="CC219" s="42">
        <v>0</v>
      </c>
      <c r="CD219" s="42">
        <v>0</v>
      </c>
      <c r="CE219" s="42">
        <v>76.849999999999994</v>
      </c>
      <c r="CF219" s="42">
        <v>86.56</v>
      </c>
      <c r="CG219" s="42"/>
      <c r="CH219" s="42">
        <v>0.4</v>
      </c>
      <c r="CI219" s="42">
        <v>0.3</v>
      </c>
    </row>
    <row r="220" spans="1:87" s="19" customFormat="1" x14ac:dyDescent="0.25">
      <c r="A220" s="54" t="s">
        <v>120</v>
      </c>
      <c r="B220" s="47" t="s">
        <v>97</v>
      </c>
      <c r="C220" s="65">
        <v>30</v>
      </c>
      <c r="D220" s="54" t="str">
        <f>"30"</f>
        <v>30</v>
      </c>
      <c r="E220" s="54">
        <v>1.98</v>
      </c>
      <c r="F220" s="54">
        <v>1.98</v>
      </c>
      <c r="G220" s="54">
        <v>0.2</v>
      </c>
      <c r="H220" s="54">
        <v>0.2</v>
      </c>
      <c r="I220" s="54">
        <v>14.07</v>
      </c>
      <c r="J220" s="54">
        <v>14.07</v>
      </c>
      <c r="K220" s="54">
        <v>67.170299999999997</v>
      </c>
      <c r="L220" s="54">
        <v>67.170299999999997</v>
      </c>
      <c r="M220" s="54">
        <v>0</v>
      </c>
      <c r="N220" s="54">
        <v>0</v>
      </c>
      <c r="O220" s="54">
        <v>0</v>
      </c>
      <c r="P220" s="54">
        <v>0</v>
      </c>
      <c r="Q220" s="54">
        <v>0.33</v>
      </c>
      <c r="R220" s="54">
        <v>13.68</v>
      </c>
      <c r="S220" s="54">
        <v>0.06</v>
      </c>
      <c r="T220" s="54">
        <v>0</v>
      </c>
      <c r="U220" s="54">
        <v>0</v>
      </c>
      <c r="V220" s="54">
        <v>0</v>
      </c>
      <c r="W220" s="54">
        <v>0.54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4">
        <v>0</v>
      </c>
      <c r="AL220" s="54">
        <v>0</v>
      </c>
      <c r="AM220" s="46">
        <v>0</v>
      </c>
      <c r="AN220" s="46">
        <v>95.79</v>
      </c>
      <c r="AO220" s="46">
        <v>99.7</v>
      </c>
      <c r="AP220" s="46">
        <v>152.69</v>
      </c>
      <c r="AQ220" s="46">
        <v>50.63</v>
      </c>
      <c r="AR220" s="46">
        <v>30.02</v>
      </c>
      <c r="AS220" s="46">
        <v>60.03</v>
      </c>
      <c r="AT220" s="46">
        <v>22.71</v>
      </c>
      <c r="AU220" s="46">
        <v>108.58</v>
      </c>
      <c r="AV220" s="46">
        <v>67.34</v>
      </c>
      <c r="AW220" s="46">
        <v>93.96</v>
      </c>
      <c r="AX220" s="46">
        <v>77.52</v>
      </c>
      <c r="AY220" s="46">
        <v>40.72</v>
      </c>
      <c r="AZ220" s="46">
        <v>72.040000000000006</v>
      </c>
      <c r="BA220" s="46">
        <v>602.39</v>
      </c>
      <c r="BB220" s="46">
        <v>0</v>
      </c>
      <c r="BC220" s="46">
        <v>196.27</v>
      </c>
      <c r="BD220" s="46">
        <v>85.35</v>
      </c>
      <c r="BE220" s="46">
        <v>56.64</v>
      </c>
      <c r="BF220" s="46">
        <v>44.89</v>
      </c>
      <c r="BG220" s="46">
        <v>0</v>
      </c>
      <c r="BH220" s="46">
        <v>0</v>
      </c>
      <c r="BI220" s="46">
        <v>0</v>
      </c>
      <c r="BJ220" s="46">
        <v>0</v>
      </c>
      <c r="BK220" s="46">
        <v>0</v>
      </c>
      <c r="BL220" s="46">
        <v>0</v>
      </c>
      <c r="BM220" s="46">
        <v>0</v>
      </c>
      <c r="BN220" s="46">
        <v>0.02</v>
      </c>
      <c r="BO220" s="46">
        <v>0</v>
      </c>
      <c r="BP220" s="46">
        <v>0</v>
      </c>
      <c r="BQ220" s="46">
        <v>0</v>
      </c>
      <c r="BR220" s="46">
        <v>0</v>
      </c>
      <c r="BS220" s="46">
        <v>0</v>
      </c>
      <c r="BT220" s="46">
        <v>0</v>
      </c>
      <c r="BU220" s="46">
        <v>0</v>
      </c>
      <c r="BV220" s="46">
        <v>0.02</v>
      </c>
      <c r="BW220" s="46">
        <v>0</v>
      </c>
      <c r="BX220" s="46">
        <v>0</v>
      </c>
      <c r="BY220" s="46">
        <v>0.08</v>
      </c>
      <c r="BZ220" s="46">
        <v>0</v>
      </c>
      <c r="CA220" s="46">
        <v>0</v>
      </c>
      <c r="CB220" s="46">
        <v>0</v>
      </c>
      <c r="CC220" s="46">
        <v>0</v>
      </c>
      <c r="CD220" s="46">
        <v>0</v>
      </c>
      <c r="CE220" s="46">
        <v>11.73</v>
      </c>
      <c r="CF220" s="46">
        <v>0</v>
      </c>
      <c r="CG220" s="46"/>
      <c r="CH220" s="46">
        <v>0</v>
      </c>
      <c r="CI220" s="46">
        <v>0</v>
      </c>
    </row>
    <row r="221" spans="1:87" s="19" customFormat="1" x14ac:dyDescent="0.25">
      <c r="A221" s="49"/>
      <c r="B221" s="18" t="s">
        <v>248</v>
      </c>
      <c r="C221" s="66">
        <v>430</v>
      </c>
      <c r="D221" s="49">
        <v>370</v>
      </c>
      <c r="E221" s="49">
        <f>SUM(E217:E220)</f>
        <v>26.01</v>
      </c>
      <c r="F221" s="49">
        <f t="shared" ref="F221:BQ221" si="79">SUM(F217:F220)</f>
        <v>20.669999999999998</v>
      </c>
      <c r="G221" s="49">
        <f t="shared" si="79"/>
        <v>16.71</v>
      </c>
      <c r="H221" s="49">
        <f t="shared" si="79"/>
        <v>12.95</v>
      </c>
      <c r="I221" s="49">
        <f t="shared" si="79"/>
        <v>86.22999999999999</v>
      </c>
      <c r="J221" s="49">
        <f t="shared" si="79"/>
        <v>76.210000000000008</v>
      </c>
      <c r="K221" s="49">
        <f t="shared" si="79"/>
        <v>587.97630000000004</v>
      </c>
      <c r="L221" s="49">
        <f t="shared" si="79"/>
        <v>493.93841666666668</v>
      </c>
      <c r="M221" s="49">
        <f t="shared" si="79"/>
        <v>7.69</v>
      </c>
      <c r="N221" s="49">
        <f t="shared" si="79"/>
        <v>0.1</v>
      </c>
      <c r="O221" s="49">
        <f t="shared" si="79"/>
        <v>8.27</v>
      </c>
      <c r="P221" s="49">
        <f t="shared" si="79"/>
        <v>0</v>
      </c>
      <c r="Q221" s="49">
        <f t="shared" si="79"/>
        <v>49.22</v>
      </c>
      <c r="R221" s="49">
        <f t="shared" si="79"/>
        <v>21.45</v>
      </c>
      <c r="S221" s="49">
        <f t="shared" si="79"/>
        <v>5.5399999999999991</v>
      </c>
      <c r="T221" s="49">
        <f t="shared" si="79"/>
        <v>0</v>
      </c>
      <c r="U221" s="49">
        <f t="shared" si="79"/>
        <v>0</v>
      </c>
      <c r="V221" s="49">
        <f t="shared" si="79"/>
        <v>2.9000000000000004</v>
      </c>
      <c r="W221" s="49">
        <f t="shared" si="79"/>
        <v>3.7399999999999998</v>
      </c>
      <c r="X221" s="49">
        <f t="shared" si="79"/>
        <v>395.40999999999997</v>
      </c>
      <c r="Y221" s="49">
        <f t="shared" si="79"/>
        <v>288.58000000000004</v>
      </c>
      <c r="Z221" s="49">
        <f t="shared" si="79"/>
        <v>184.05</v>
      </c>
      <c r="AA221" s="49">
        <f t="shared" si="79"/>
        <v>35.82</v>
      </c>
      <c r="AB221" s="49">
        <f t="shared" si="79"/>
        <v>211.48</v>
      </c>
      <c r="AC221" s="49">
        <f t="shared" si="79"/>
        <v>1.58</v>
      </c>
      <c r="AD221" s="49">
        <f t="shared" si="79"/>
        <v>79.41</v>
      </c>
      <c r="AE221" s="49">
        <f t="shared" si="79"/>
        <v>739.44</v>
      </c>
      <c r="AF221" s="49">
        <f t="shared" si="79"/>
        <v>219.67000000000002</v>
      </c>
      <c r="AG221" s="49">
        <f t="shared" si="79"/>
        <v>1.1499999999999999</v>
      </c>
      <c r="AH221" s="49">
        <f t="shared" si="79"/>
        <v>0.09</v>
      </c>
      <c r="AI221" s="49">
        <f t="shared" si="79"/>
        <v>0.3</v>
      </c>
      <c r="AJ221" s="49">
        <f t="shared" si="79"/>
        <v>0.81</v>
      </c>
      <c r="AK221" s="49">
        <f t="shared" si="79"/>
        <v>4.6100000000000003</v>
      </c>
      <c r="AL221" s="49">
        <f t="shared" si="79"/>
        <v>102.34</v>
      </c>
      <c r="AM221" s="49">
        <f t="shared" si="79"/>
        <v>0</v>
      </c>
      <c r="AN221" s="49">
        <f t="shared" si="79"/>
        <v>224.22000000000003</v>
      </c>
      <c r="AO221" s="49">
        <f t="shared" si="79"/>
        <v>211.63</v>
      </c>
      <c r="AP221" s="49">
        <f t="shared" si="79"/>
        <v>309.14999999999998</v>
      </c>
      <c r="AQ221" s="49">
        <f t="shared" si="79"/>
        <v>178.34</v>
      </c>
      <c r="AR221" s="49">
        <f t="shared" si="79"/>
        <v>78.98</v>
      </c>
      <c r="AS221" s="49">
        <f t="shared" si="79"/>
        <v>140.69999999999999</v>
      </c>
      <c r="AT221" s="49">
        <f t="shared" si="79"/>
        <v>51.019999999999996</v>
      </c>
      <c r="AU221" s="49">
        <f t="shared" si="79"/>
        <v>216.04000000000002</v>
      </c>
      <c r="AV221" s="49">
        <f t="shared" si="79"/>
        <v>164.69</v>
      </c>
      <c r="AW221" s="49">
        <f t="shared" si="79"/>
        <v>210.73</v>
      </c>
      <c r="AX221" s="49">
        <f t="shared" si="79"/>
        <v>264.22999999999996</v>
      </c>
      <c r="AY221" s="49">
        <f t="shared" si="79"/>
        <v>93.57</v>
      </c>
      <c r="AZ221" s="49">
        <f t="shared" si="79"/>
        <v>179.63</v>
      </c>
      <c r="BA221" s="49">
        <f t="shared" si="79"/>
        <v>1095.8</v>
      </c>
      <c r="BB221" s="49">
        <f t="shared" si="79"/>
        <v>0.34</v>
      </c>
      <c r="BC221" s="49">
        <f t="shared" si="79"/>
        <v>392.61</v>
      </c>
      <c r="BD221" s="49">
        <f t="shared" si="79"/>
        <v>211.35999999999999</v>
      </c>
      <c r="BE221" s="49">
        <f t="shared" si="79"/>
        <v>135.78</v>
      </c>
      <c r="BF221" s="49">
        <f t="shared" si="79"/>
        <v>80.53</v>
      </c>
      <c r="BG221" s="49">
        <f t="shared" si="79"/>
        <v>0.15</v>
      </c>
      <c r="BH221" s="49">
        <f t="shared" si="79"/>
        <v>0.03</v>
      </c>
      <c r="BI221" s="49">
        <f t="shared" si="79"/>
        <v>0.03</v>
      </c>
      <c r="BJ221" s="49">
        <f t="shared" si="79"/>
        <v>7.0000000000000007E-2</v>
      </c>
      <c r="BK221" s="49">
        <f t="shared" si="79"/>
        <v>0.1</v>
      </c>
      <c r="BL221" s="49">
        <f t="shared" si="79"/>
        <v>0.31</v>
      </c>
      <c r="BM221" s="49">
        <f t="shared" si="79"/>
        <v>0</v>
      </c>
      <c r="BN221" s="49">
        <f t="shared" si="79"/>
        <v>0.99</v>
      </c>
      <c r="BO221" s="49">
        <f t="shared" si="79"/>
        <v>0</v>
      </c>
      <c r="BP221" s="49">
        <f t="shared" si="79"/>
        <v>0.3</v>
      </c>
      <c r="BQ221" s="49">
        <f t="shared" si="79"/>
        <v>0</v>
      </c>
      <c r="BR221" s="49">
        <f t="shared" ref="BR221:CI221" si="80">SUM(BR217:BR220)</f>
        <v>0</v>
      </c>
      <c r="BS221" s="49">
        <f t="shared" si="80"/>
        <v>0</v>
      </c>
      <c r="BT221" s="49">
        <f t="shared" si="80"/>
        <v>0</v>
      </c>
      <c r="BU221" s="49">
        <f t="shared" si="80"/>
        <v>0.11</v>
      </c>
      <c r="BV221" s="49">
        <f t="shared" si="80"/>
        <v>1.2</v>
      </c>
      <c r="BW221" s="49">
        <f t="shared" si="80"/>
        <v>0</v>
      </c>
      <c r="BX221" s="49">
        <f t="shared" si="80"/>
        <v>0</v>
      </c>
      <c r="BY221" s="49">
        <f t="shared" si="80"/>
        <v>0.13</v>
      </c>
      <c r="BZ221" s="49">
        <f t="shared" si="80"/>
        <v>0.01</v>
      </c>
      <c r="CA221" s="49">
        <f t="shared" si="80"/>
        <v>0.01</v>
      </c>
      <c r="CB221" s="49">
        <f t="shared" si="80"/>
        <v>0</v>
      </c>
      <c r="CC221" s="49">
        <f t="shared" si="80"/>
        <v>0</v>
      </c>
      <c r="CD221" s="49">
        <f t="shared" si="80"/>
        <v>0</v>
      </c>
      <c r="CE221" s="49">
        <f t="shared" si="80"/>
        <v>301.46000000000004</v>
      </c>
      <c r="CF221" s="49">
        <f t="shared" si="80"/>
        <v>202.64</v>
      </c>
      <c r="CG221" s="49">
        <f t="shared" si="80"/>
        <v>0</v>
      </c>
      <c r="CH221" s="49">
        <f t="shared" si="80"/>
        <v>114.4</v>
      </c>
      <c r="CI221" s="49">
        <f t="shared" si="80"/>
        <v>102.3</v>
      </c>
    </row>
    <row r="222" spans="1:87" s="19" customFormat="1" x14ac:dyDescent="0.25">
      <c r="A222" s="49"/>
      <c r="B222" s="18" t="s">
        <v>99</v>
      </c>
      <c r="C222" s="59"/>
      <c r="D222" s="49"/>
      <c r="E222" s="49">
        <f>SUM(E201+E204+E211+E215+E221)</f>
        <v>61.900000000000006</v>
      </c>
      <c r="F222" s="49">
        <f t="shared" ref="F222:BQ222" si="81">SUM(F201+F204+F211+F215+F221)</f>
        <v>52.569999999999993</v>
      </c>
      <c r="G222" s="49">
        <f t="shared" si="81"/>
        <v>51.550000000000004</v>
      </c>
      <c r="H222" s="49">
        <f t="shared" si="81"/>
        <v>43.84</v>
      </c>
      <c r="I222" s="49">
        <f t="shared" si="81"/>
        <v>232.31</v>
      </c>
      <c r="J222" s="49">
        <f t="shared" si="81"/>
        <v>200.59</v>
      </c>
      <c r="K222" s="49">
        <f t="shared" si="81"/>
        <v>1613.7030999999999</v>
      </c>
      <c r="L222" s="49">
        <f t="shared" si="81"/>
        <v>1384.4220713574416</v>
      </c>
      <c r="M222" s="49">
        <f t="shared" si="81"/>
        <v>23.67</v>
      </c>
      <c r="N222" s="49">
        <f t="shared" si="81"/>
        <v>2.27</v>
      </c>
      <c r="O222" s="49">
        <f t="shared" si="81"/>
        <v>11.45</v>
      </c>
      <c r="P222" s="49">
        <f t="shared" si="81"/>
        <v>0</v>
      </c>
      <c r="Q222" s="49">
        <f t="shared" si="81"/>
        <v>103.94</v>
      </c>
      <c r="R222" s="49">
        <f t="shared" si="81"/>
        <v>82.85</v>
      </c>
      <c r="S222" s="49">
        <f t="shared" si="81"/>
        <v>13.25</v>
      </c>
      <c r="T222" s="49">
        <f t="shared" si="81"/>
        <v>0</v>
      </c>
      <c r="U222" s="49">
        <f t="shared" si="81"/>
        <v>0</v>
      </c>
      <c r="V222" s="49">
        <f t="shared" si="81"/>
        <v>5.3900000000000006</v>
      </c>
      <c r="W222" s="49">
        <f t="shared" si="81"/>
        <v>11.67</v>
      </c>
      <c r="X222" s="49">
        <f t="shared" si="81"/>
        <v>1463.4</v>
      </c>
      <c r="Y222" s="49">
        <f t="shared" si="81"/>
        <v>1731.0500000000002</v>
      </c>
      <c r="Z222" s="49">
        <f t="shared" si="81"/>
        <v>546.64</v>
      </c>
      <c r="AA222" s="49">
        <f t="shared" si="81"/>
        <v>147.95999999999998</v>
      </c>
      <c r="AB222" s="49">
        <f t="shared" si="81"/>
        <v>704.81</v>
      </c>
      <c r="AC222" s="49">
        <f t="shared" si="81"/>
        <v>8.16</v>
      </c>
      <c r="AD222" s="49">
        <f t="shared" si="81"/>
        <v>169.63</v>
      </c>
      <c r="AE222" s="49">
        <f t="shared" si="81"/>
        <v>3532.28</v>
      </c>
      <c r="AF222" s="49">
        <f t="shared" si="81"/>
        <v>878.38000000000011</v>
      </c>
      <c r="AG222" s="49">
        <f t="shared" si="81"/>
        <v>4.8099999999999996</v>
      </c>
      <c r="AH222" s="49">
        <f t="shared" si="81"/>
        <v>0.42999999999999994</v>
      </c>
      <c r="AI222" s="49">
        <f t="shared" si="81"/>
        <v>0.87000000000000011</v>
      </c>
      <c r="AJ222" s="49">
        <f t="shared" si="81"/>
        <v>5.4499999999999993</v>
      </c>
      <c r="AK222" s="49">
        <f t="shared" si="81"/>
        <v>16.63</v>
      </c>
      <c r="AL222" s="49">
        <f t="shared" si="81"/>
        <v>115.94</v>
      </c>
      <c r="AM222" s="49">
        <f t="shared" si="81"/>
        <v>0.2</v>
      </c>
      <c r="AN222" s="49">
        <f t="shared" si="81"/>
        <v>1704.43</v>
      </c>
      <c r="AO222" s="49">
        <f t="shared" si="81"/>
        <v>1479.96</v>
      </c>
      <c r="AP222" s="49">
        <f t="shared" si="81"/>
        <v>2531.9</v>
      </c>
      <c r="AQ222" s="49">
        <f t="shared" si="81"/>
        <v>2650.26</v>
      </c>
      <c r="AR222" s="49">
        <f t="shared" si="81"/>
        <v>665.55000000000007</v>
      </c>
      <c r="AS222" s="49">
        <f t="shared" si="81"/>
        <v>1245.4399999999998</v>
      </c>
      <c r="AT222" s="49">
        <f t="shared" si="81"/>
        <v>398.94</v>
      </c>
      <c r="AU222" s="49">
        <f t="shared" si="81"/>
        <v>1521.51</v>
      </c>
      <c r="AV222" s="49">
        <f t="shared" si="81"/>
        <v>1216.2200000000003</v>
      </c>
      <c r="AW222" s="49">
        <f t="shared" si="81"/>
        <v>1393.18</v>
      </c>
      <c r="AX222" s="49">
        <f t="shared" si="81"/>
        <v>2014.78</v>
      </c>
      <c r="AY222" s="49">
        <f t="shared" si="81"/>
        <v>822.34999999999991</v>
      </c>
      <c r="AZ222" s="49">
        <f t="shared" si="81"/>
        <v>1071.8600000000001</v>
      </c>
      <c r="BA222" s="49">
        <f t="shared" si="81"/>
        <v>5308.96</v>
      </c>
      <c r="BB222" s="49">
        <f t="shared" si="81"/>
        <v>161.93</v>
      </c>
      <c r="BC222" s="49">
        <f t="shared" si="81"/>
        <v>1644.92</v>
      </c>
      <c r="BD222" s="49">
        <f t="shared" si="81"/>
        <v>1180.3599999999999</v>
      </c>
      <c r="BE222" s="49">
        <f t="shared" si="81"/>
        <v>1016.86</v>
      </c>
      <c r="BF222" s="49">
        <f t="shared" si="81"/>
        <v>413.25</v>
      </c>
      <c r="BG222" s="49">
        <f t="shared" si="81"/>
        <v>0.55000000000000004</v>
      </c>
      <c r="BH222" s="49">
        <f t="shared" si="81"/>
        <v>0.22</v>
      </c>
      <c r="BI222" s="49">
        <f t="shared" si="81"/>
        <v>0.14000000000000001</v>
      </c>
      <c r="BJ222" s="49">
        <f t="shared" si="81"/>
        <v>0.31</v>
      </c>
      <c r="BK222" s="49">
        <f t="shared" si="81"/>
        <v>0.39</v>
      </c>
      <c r="BL222" s="49">
        <f t="shared" si="81"/>
        <v>1.57</v>
      </c>
      <c r="BM222" s="49">
        <f t="shared" si="81"/>
        <v>0.03</v>
      </c>
      <c r="BN222" s="49">
        <f t="shared" si="81"/>
        <v>3.91</v>
      </c>
      <c r="BO222" s="49">
        <f t="shared" si="81"/>
        <v>0.02</v>
      </c>
      <c r="BP222" s="49">
        <f t="shared" si="81"/>
        <v>1.36</v>
      </c>
      <c r="BQ222" s="49">
        <f t="shared" si="81"/>
        <v>0.05</v>
      </c>
      <c r="BR222" s="49">
        <f t="shared" ref="BR222:CI222" si="82">SUM(BR201+BR204+BR211+BR215+BR221)</f>
        <v>0.02</v>
      </c>
      <c r="BS222" s="49">
        <f t="shared" si="82"/>
        <v>0</v>
      </c>
      <c r="BT222" s="49">
        <f t="shared" si="82"/>
        <v>0.17</v>
      </c>
      <c r="BU222" s="49">
        <f t="shared" si="82"/>
        <v>0.45</v>
      </c>
      <c r="BV222" s="49">
        <f t="shared" si="82"/>
        <v>4.43</v>
      </c>
      <c r="BW222" s="49">
        <f t="shared" si="82"/>
        <v>0.01</v>
      </c>
      <c r="BX222" s="49">
        <f t="shared" si="82"/>
        <v>0</v>
      </c>
      <c r="BY222" s="49">
        <f t="shared" si="82"/>
        <v>2.34</v>
      </c>
      <c r="BZ222" s="49">
        <f t="shared" si="82"/>
        <v>9.9999999999999992E-2</v>
      </c>
      <c r="CA222" s="49">
        <f t="shared" si="82"/>
        <v>0.09</v>
      </c>
      <c r="CB222" s="49">
        <f t="shared" si="82"/>
        <v>0</v>
      </c>
      <c r="CC222" s="49">
        <f t="shared" si="82"/>
        <v>0</v>
      </c>
      <c r="CD222" s="49">
        <f t="shared" si="82"/>
        <v>0</v>
      </c>
      <c r="CE222" s="49">
        <f t="shared" si="82"/>
        <v>1296.1100000000001</v>
      </c>
      <c r="CF222" s="49">
        <f t="shared" si="82"/>
        <v>758.35</v>
      </c>
      <c r="CG222" s="49">
        <f t="shared" si="82"/>
        <v>0</v>
      </c>
      <c r="CH222" s="49">
        <f t="shared" si="82"/>
        <v>128.81</v>
      </c>
      <c r="CI222" s="49">
        <f t="shared" si="82"/>
        <v>114.77</v>
      </c>
    </row>
    <row r="223" spans="1:87" x14ac:dyDescent="0.25">
      <c r="A223" s="55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53"/>
      <c r="BC223" s="53"/>
      <c r="BD223" s="53"/>
      <c r="BE223" s="53"/>
      <c r="BF223" s="53"/>
      <c r="BG223" s="53"/>
      <c r="BH223" s="53"/>
      <c r="BI223" s="53"/>
      <c r="BJ223" s="53"/>
      <c r="BK223" s="53"/>
      <c r="BL223" s="53"/>
      <c r="BM223" s="53"/>
      <c r="BN223" s="53"/>
      <c r="BO223" s="53"/>
      <c r="BP223" s="53"/>
      <c r="BQ223" s="53"/>
      <c r="BR223" s="53"/>
      <c r="BS223" s="53"/>
      <c r="BT223" s="53"/>
      <c r="BU223" s="53"/>
      <c r="BV223" s="53"/>
      <c r="BW223" s="53"/>
      <c r="BX223" s="53"/>
      <c r="BY223" s="53"/>
      <c r="BZ223" s="53"/>
      <c r="CA223" s="53"/>
      <c r="CB223" s="53"/>
      <c r="CC223" s="53"/>
      <c r="CD223" s="53"/>
      <c r="CE223" s="53"/>
      <c r="CF223" s="53"/>
      <c r="CG223" s="53"/>
      <c r="CH223" s="53"/>
      <c r="CI223" s="53"/>
    </row>
    <row r="224" spans="1:87" x14ac:dyDescent="0.25">
      <c r="A224" s="55"/>
      <c r="B224" s="21" t="s">
        <v>207</v>
      </c>
      <c r="C224" s="21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G224" s="53"/>
      <c r="BH224" s="53"/>
      <c r="BI224" s="53"/>
      <c r="BJ224" s="53"/>
      <c r="BK224" s="53"/>
      <c r="BL224" s="53"/>
      <c r="BM224" s="53"/>
      <c r="BN224" s="53"/>
      <c r="BO224" s="53"/>
      <c r="BP224" s="53"/>
      <c r="BQ224" s="53"/>
      <c r="BR224" s="53"/>
      <c r="BS224" s="53"/>
      <c r="BT224" s="53"/>
      <c r="BU224" s="53"/>
      <c r="BV224" s="53"/>
      <c r="BW224" s="53"/>
      <c r="BX224" s="53"/>
      <c r="BY224" s="53"/>
      <c r="BZ224" s="53"/>
      <c r="CA224" s="53"/>
      <c r="CB224" s="53"/>
      <c r="CC224" s="53"/>
      <c r="CD224" s="53"/>
      <c r="CE224" s="53"/>
      <c r="CF224" s="53"/>
      <c r="CG224" s="53"/>
      <c r="CH224" s="53"/>
      <c r="CI224" s="53"/>
    </row>
    <row r="225" spans="1:87" x14ac:dyDescent="0.25">
      <c r="A225" s="55"/>
      <c r="B225" s="14" t="s">
        <v>85</v>
      </c>
      <c r="C225" s="14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  <c r="BH225" s="53"/>
      <c r="BI225" s="53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/>
      <c r="BY225" s="53"/>
      <c r="BZ225" s="53"/>
      <c r="CA225" s="53"/>
      <c r="CB225" s="53"/>
      <c r="CC225" s="53"/>
      <c r="CD225" s="53"/>
      <c r="CE225" s="53"/>
      <c r="CF225" s="53"/>
      <c r="CG225" s="53"/>
      <c r="CH225" s="53"/>
      <c r="CI225" s="53"/>
    </row>
    <row r="226" spans="1:87" s="17" customFormat="1" ht="31.5" x14ac:dyDescent="0.25">
      <c r="A226" s="42" t="s">
        <v>110</v>
      </c>
      <c r="B226" s="48" t="s">
        <v>208</v>
      </c>
      <c r="C226" s="57" t="s">
        <v>226</v>
      </c>
      <c r="D226" s="37" t="str">
        <f>"150/5"</f>
        <v>150/5</v>
      </c>
      <c r="E226" s="37">
        <v>5.52</v>
      </c>
      <c r="F226" s="37">
        <v>4.6100000000000003</v>
      </c>
      <c r="G226" s="37">
        <v>7.38</v>
      </c>
      <c r="H226" s="37">
        <v>6.84</v>
      </c>
      <c r="I226" s="37">
        <v>28.24</v>
      </c>
      <c r="J226" s="37">
        <v>23.54</v>
      </c>
      <c r="K226" s="37">
        <v>199.51</v>
      </c>
      <c r="L226" s="37">
        <v>172.4863905</v>
      </c>
      <c r="M226" s="37">
        <v>2.68</v>
      </c>
      <c r="N226" s="37">
        <v>0.13</v>
      </c>
      <c r="O226" s="37">
        <v>3.71</v>
      </c>
      <c r="P226" s="37">
        <v>0</v>
      </c>
      <c r="Q226" s="37">
        <v>7.72</v>
      </c>
      <c r="R226" s="37">
        <v>15.03</v>
      </c>
      <c r="S226" s="37">
        <v>0.79</v>
      </c>
      <c r="T226" s="37">
        <v>0</v>
      </c>
      <c r="U226" s="37">
        <v>0</v>
      </c>
      <c r="V226" s="37">
        <v>0</v>
      </c>
      <c r="W226" s="37">
        <v>1.1000000000000001</v>
      </c>
      <c r="X226" s="37">
        <v>201.23</v>
      </c>
      <c r="Y226" s="37">
        <v>145.1</v>
      </c>
      <c r="Z226" s="37">
        <v>98.88</v>
      </c>
      <c r="AA226" s="37">
        <v>14.57</v>
      </c>
      <c r="AB226" s="37">
        <v>85.79</v>
      </c>
      <c r="AC226" s="37">
        <v>0.33</v>
      </c>
      <c r="AD226" s="37">
        <v>45.34</v>
      </c>
      <c r="AE226" s="37">
        <v>26.13</v>
      </c>
      <c r="AF226" s="37">
        <v>32.65</v>
      </c>
      <c r="AG226" s="37">
        <v>0.05</v>
      </c>
      <c r="AH226" s="37">
        <v>0.05</v>
      </c>
      <c r="AI226" s="37">
        <v>0.12</v>
      </c>
      <c r="AJ226" s="37">
        <v>0.3</v>
      </c>
      <c r="AK226" s="37">
        <v>0.01</v>
      </c>
      <c r="AL226" s="37">
        <v>0.41</v>
      </c>
      <c r="AM226" s="42">
        <v>0</v>
      </c>
      <c r="AN226" s="42">
        <v>1.3</v>
      </c>
      <c r="AO226" s="42">
        <v>1.25</v>
      </c>
      <c r="AP226" s="42">
        <v>2.35</v>
      </c>
      <c r="AQ226" s="42">
        <v>1.4</v>
      </c>
      <c r="AR226" s="42">
        <v>0.55000000000000004</v>
      </c>
      <c r="AS226" s="42">
        <v>1.5</v>
      </c>
      <c r="AT226" s="42">
        <v>1.35</v>
      </c>
      <c r="AU226" s="42">
        <v>1.3</v>
      </c>
      <c r="AV226" s="42">
        <v>1.1000000000000001</v>
      </c>
      <c r="AW226" s="42">
        <v>0.8</v>
      </c>
      <c r="AX226" s="42">
        <v>1.8</v>
      </c>
      <c r="AY226" s="42">
        <v>1.1000000000000001</v>
      </c>
      <c r="AZ226" s="42">
        <v>0.75</v>
      </c>
      <c r="BA226" s="42">
        <v>4.45</v>
      </c>
      <c r="BB226" s="42">
        <v>0</v>
      </c>
      <c r="BC226" s="42">
        <v>1.5</v>
      </c>
      <c r="BD226" s="42">
        <v>1.7</v>
      </c>
      <c r="BE226" s="42">
        <v>1.3</v>
      </c>
      <c r="BF226" s="42">
        <v>0.3</v>
      </c>
      <c r="BG226" s="42">
        <v>0.19</v>
      </c>
      <c r="BH226" s="42">
        <v>0.04</v>
      </c>
      <c r="BI226" s="42">
        <v>0.04</v>
      </c>
      <c r="BJ226" s="42">
        <v>0.09</v>
      </c>
      <c r="BK226" s="42">
        <v>0.12</v>
      </c>
      <c r="BL226" s="42">
        <v>0.39</v>
      </c>
      <c r="BM226" s="42">
        <v>0</v>
      </c>
      <c r="BN226" s="42">
        <v>1.23</v>
      </c>
      <c r="BO226" s="42">
        <v>0</v>
      </c>
      <c r="BP226" s="42">
        <v>0.38</v>
      </c>
      <c r="BQ226" s="42">
        <v>0</v>
      </c>
      <c r="BR226" s="42">
        <v>0</v>
      </c>
      <c r="BS226" s="42">
        <v>0</v>
      </c>
      <c r="BT226" s="42">
        <v>0.04</v>
      </c>
      <c r="BU226" s="42">
        <v>0.14000000000000001</v>
      </c>
      <c r="BV226" s="42">
        <v>1.1399999999999999</v>
      </c>
      <c r="BW226" s="42">
        <v>0</v>
      </c>
      <c r="BX226" s="42">
        <v>0</v>
      </c>
      <c r="BY226" s="42">
        <v>0.04</v>
      </c>
      <c r="BZ226" s="42">
        <v>0</v>
      </c>
      <c r="CA226" s="42">
        <v>0</v>
      </c>
      <c r="CB226" s="42">
        <v>0</v>
      </c>
      <c r="CC226" s="42">
        <v>0</v>
      </c>
      <c r="CD226" s="42">
        <v>0</v>
      </c>
      <c r="CE226" s="42">
        <v>0.8</v>
      </c>
      <c r="CF226" s="42">
        <v>49.69</v>
      </c>
      <c r="CG226" s="42"/>
      <c r="CH226" s="42">
        <v>0.5</v>
      </c>
      <c r="CI226" s="42">
        <v>0.4</v>
      </c>
    </row>
    <row r="227" spans="1:87" s="17" customFormat="1" x14ac:dyDescent="0.25">
      <c r="A227" s="37" t="s">
        <v>129</v>
      </c>
      <c r="B227" s="48" t="s">
        <v>132</v>
      </c>
      <c r="C227" s="64">
        <v>180</v>
      </c>
      <c r="D227" s="37" t="str">
        <f>"150"</f>
        <v>150</v>
      </c>
      <c r="E227" s="37">
        <v>2.86</v>
      </c>
      <c r="F227" s="37">
        <v>2.39</v>
      </c>
      <c r="G227" s="37">
        <v>2.77</v>
      </c>
      <c r="H227" s="37">
        <v>2.31</v>
      </c>
      <c r="I227" s="37">
        <v>14.4</v>
      </c>
      <c r="J227" s="37">
        <v>12</v>
      </c>
      <c r="K227" s="37">
        <v>90.617000000000004</v>
      </c>
      <c r="L227" s="37">
        <v>75.514568999999995</v>
      </c>
      <c r="M227" s="37">
        <v>1.64</v>
      </c>
      <c r="N227" s="37">
        <v>0</v>
      </c>
      <c r="O227" s="37">
        <v>0</v>
      </c>
      <c r="P227" s="37">
        <v>0</v>
      </c>
      <c r="Q227" s="37">
        <v>11.41</v>
      </c>
      <c r="R227" s="37">
        <v>0.11</v>
      </c>
      <c r="S227" s="37">
        <v>0.48</v>
      </c>
      <c r="T227" s="37">
        <v>0</v>
      </c>
      <c r="U227" s="37">
        <v>0</v>
      </c>
      <c r="V227" s="37">
        <v>0.13</v>
      </c>
      <c r="W227" s="37">
        <v>0.63</v>
      </c>
      <c r="X227" s="37">
        <v>37.79</v>
      </c>
      <c r="Y227" s="37">
        <v>116.52</v>
      </c>
      <c r="Z227" s="37">
        <v>81.13</v>
      </c>
      <c r="AA227" s="37">
        <v>14.68</v>
      </c>
      <c r="AB227" s="37">
        <v>67.27</v>
      </c>
      <c r="AC227" s="37">
        <v>0.38</v>
      </c>
      <c r="AD227" s="37">
        <v>9</v>
      </c>
      <c r="AE227" s="37">
        <v>6.24</v>
      </c>
      <c r="AF227" s="37">
        <v>16.55</v>
      </c>
      <c r="AG227" s="37">
        <v>0</v>
      </c>
      <c r="AH227" s="37">
        <v>0.02</v>
      </c>
      <c r="AI227" s="37">
        <v>0.09</v>
      </c>
      <c r="AJ227" s="37">
        <v>0.08</v>
      </c>
      <c r="AK227" s="37">
        <v>0.7</v>
      </c>
      <c r="AL227" s="37">
        <v>0.39</v>
      </c>
      <c r="AM227" s="42">
        <v>0</v>
      </c>
      <c r="AN227" s="42">
        <v>114.92</v>
      </c>
      <c r="AO227" s="42">
        <v>113.51</v>
      </c>
      <c r="AP227" s="42">
        <v>194.58</v>
      </c>
      <c r="AQ227" s="42">
        <v>156.51</v>
      </c>
      <c r="AR227" s="42">
        <v>52.17</v>
      </c>
      <c r="AS227" s="42">
        <v>91.65</v>
      </c>
      <c r="AT227" s="42">
        <v>30.32</v>
      </c>
      <c r="AU227" s="42">
        <v>102.93</v>
      </c>
      <c r="AV227" s="42">
        <v>0</v>
      </c>
      <c r="AW227" s="42">
        <v>0</v>
      </c>
      <c r="AX227" s="42">
        <v>0</v>
      </c>
      <c r="AY227" s="42">
        <v>0</v>
      </c>
      <c r="AZ227" s="42">
        <v>0</v>
      </c>
      <c r="BA227" s="42">
        <v>0</v>
      </c>
      <c r="BB227" s="42">
        <v>0</v>
      </c>
      <c r="BC227" s="42">
        <v>0</v>
      </c>
      <c r="BD227" s="42">
        <v>0</v>
      </c>
      <c r="BE227" s="42">
        <v>129.72</v>
      </c>
      <c r="BF227" s="42">
        <v>18.329999999999998</v>
      </c>
      <c r="BG227" s="42">
        <v>0</v>
      </c>
      <c r="BH227" s="42">
        <v>0</v>
      </c>
      <c r="BI227" s="42">
        <v>0</v>
      </c>
      <c r="BJ227" s="42">
        <v>0</v>
      </c>
      <c r="BK227" s="42">
        <v>0</v>
      </c>
      <c r="BL227" s="42">
        <v>0</v>
      </c>
      <c r="BM227" s="42">
        <v>0</v>
      </c>
      <c r="BN227" s="42">
        <v>0</v>
      </c>
      <c r="BO227" s="42">
        <v>0</v>
      </c>
      <c r="BP227" s="42">
        <v>0</v>
      </c>
      <c r="BQ227" s="42">
        <v>0</v>
      </c>
      <c r="BR227" s="42">
        <v>0</v>
      </c>
      <c r="BS227" s="42">
        <v>0</v>
      </c>
      <c r="BT227" s="42">
        <v>0</v>
      </c>
      <c r="BU227" s="42">
        <v>0</v>
      </c>
      <c r="BV227" s="42">
        <v>0</v>
      </c>
      <c r="BW227" s="42">
        <v>0</v>
      </c>
      <c r="BX227" s="42">
        <v>0</v>
      </c>
      <c r="BY227" s="42">
        <v>0</v>
      </c>
      <c r="BZ227" s="42">
        <v>0</v>
      </c>
      <c r="CA227" s="42">
        <v>0</v>
      </c>
      <c r="CB227" s="42">
        <v>0</v>
      </c>
      <c r="CC227" s="42">
        <v>0</v>
      </c>
      <c r="CD227" s="42">
        <v>0</v>
      </c>
      <c r="CE227" s="42">
        <v>150.38</v>
      </c>
      <c r="CF227" s="42">
        <v>10.039999999999999</v>
      </c>
      <c r="CG227" s="42"/>
      <c r="CH227" s="42">
        <v>0.5</v>
      </c>
      <c r="CI227" s="42">
        <v>0.4</v>
      </c>
    </row>
    <row r="228" spans="1:87" s="13" customFormat="1" x14ac:dyDescent="0.25">
      <c r="A228" s="54" t="s">
        <v>130</v>
      </c>
      <c r="B228" s="47" t="s">
        <v>133</v>
      </c>
      <c r="C228" s="58" t="s">
        <v>231</v>
      </c>
      <c r="D228" s="54" t="str">
        <f>"25/5/5"</f>
        <v>25/5/5</v>
      </c>
      <c r="E228" s="54">
        <v>4.16</v>
      </c>
      <c r="F228" s="54">
        <v>3.26</v>
      </c>
      <c r="G228" s="54">
        <v>5.76</v>
      </c>
      <c r="H228" s="54">
        <v>5.18</v>
      </c>
      <c r="I228" s="54">
        <v>14.14</v>
      </c>
      <c r="J228" s="54">
        <v>11.79</v>
      </c>
      <c r="K228" s="54">
        <v>126.59</v>
      </c>
      <c r="L228" s="54">
        <v>108.07199999999999</v>
      </c>
      <c r="M228" s="54">
        <v>3.12</v>
      </c>
      <c r="N228" s="54">
        <v>0.11</v>
      </c>
      <c r="O228" s="54">
        <v>0</v>
      </c>
      <c r="P228" s="54">
        <v>0</v>
      </c>
      <c r="Q228" s="54">
        <v>0.34</v>
      </c>
      <c r="R228" s="54">
        <v>11.4</v>
      </c>
      <c r="S228" s="54">
        <v>0.05</v>
      </c>
      <c r="T228" s="54">
        <v>0</v>
      </c>
      <c r="U228" s="54">
        <v>0</v>
      </c>
      <c r="V228" s="54">
        <v>0.1</v>
      </c>
      <c r="W228" s="54">
        <v>0.74</v>
      </c>
      <c r="X228" s="54">
        <v>55.75</v>
      </c>
      <c r="Y228" s="54">
        <v>6.5</v>
      </c>
      <c r="Z228" s="54">
        <v>51.2</v>
      </c>
      <c r="AA228" s="54">
        <v>2.75</v>
      </c>
      <c r="AB228" s="54">
        <v>31.5</v>
      </c>
      <c r="AC228" s="54">
        <v>0.05</v>
      </c>
      <c r="AD228" s="54">
        <v>30.5</v>
      </c>
      <c r="AE228" s="54">
        <v>23.5</v>
      </c>
      <c r="AF228" s="54">
        <v>34.4</v>
      </c>
      <c r="AG228" s="54">
        <v>7.0000000000000007E-2</v>
      </c>
      <c r="AH228" s="54">
        <v>0</v>
      </c>
      <c r="AI228" s="54">
        <v>0.03</v>
      </c>
      <c r="AJ228" s="54">
        <v>0.02</v>
      </c>
      <c r="AK228" s="54">
        <v>0.35</v>
      </c>
      <c r="AL228" s="54">
        <v>0.04</v>
      </c>
      <c r="AM228" s="46">
        <v>0</v>
      </c>
      <c r="AN228" s="46">
        <v>172.35</v>
      </c>
      <c r="AO228" s="46">
        <v>156.05000000000001</v>
      </c>
      <c r="AP228" s="46">
        <v>265.05</v>
      </c>
      <c r="AQ228" s="46">
        <v>129.75</v>
      </c>
      <c r="AR228" s="46">
        <v>57.6</v>
      </c>
      <c r="AS228" s="46">
        <v>107.35</v>
      </c>
      <c r="AT228" s="46">
        <v>58.9</v>
      </c>
      <c r="AU228" s="46">
        <v>173.1</v>
      </c>
      <c r="AV228" s="46">
        <v>104.3</v>
      </c>
      <c r="AW228" s="46">
        <v>134.80000000000001</v>
      </c>
      <c r="AX228" s="46">
        <v>155.1</v>
      </c>
      <c r="AY228" s="46">
        <v>75.75</v>
      </c>
      <c r="AZ228" s="46">
        <v>95.7</v>
      </c>
      <c r="BA228" s="46">
        <v>842.6</v>
      </c>
      <c r="BB228" s="46">
        <v>0</v>
      </c>
      <c r="BC228" s="46">
        <v>326.89999999999998</v>
      </c>
      <c r="BD228" s="46">
        <v>148.94999999999999</v>
      </c>
      <c r="BE228" s="46">
        <v>125.85</v>
      </c>
      <c r="BF228" s="46">
        <v>54.25</v>
      </c>
      <c r="BG228" s="46">
        <v>0.13</v>
      </c>
      <c r="BH228" s="46">
        <v>7.0000000000000007E-2</v>
      </c>
      <c r="BI228" s="46">
        <v>0.05</v>
      </c>
      <c r="BJ228" s="46">
        <v>0.13</v>
      </c>
      <c r="BK228" s="46">
        <v>0.15</v>
      </c>
      <c r="BL228" s="46">
        <v>0.56000000000000005</v>
      </c>
      <c r="BM228" s="46">
        <v>0.02</v>
      </c>
      <c r="BN228" s="46">
        <v>1.48</v>
      </c>
      <c r="BO228" s="46">
        <v>0.01</v>
      </c>
      <c r="BP228" s="46">
        <v>0.42</v>
      </c>
      <c r="BQ228" s="46">
        <v>0.01</v>
      </c>
      <c r="BR228" s="46">
        <v>0</v>
      </c>
      <c r="BS228" s="46">
        <v>0</v>
      </c>
      <c r="BT228" s="46">
        <v>0.1</v>
      </c>
      <c r="BU228" s="46">
        <v>0.15</v>
      </c>
      <c r="BV228" s="46">
        <v>1.18</v>
      </c>
      <c r="BW228" s="46">
        <v>0</v>
      </c>
      <c r="BX228" s="46">
        <v>0</v>
      </c>
      <c r="BY228" s="46">
        <v>0.18</v>
      </c>
      <c r="BZ228" s="46">
        <v>0.01</v>
      </c>
      <c r="CA228" s="46">
        <v>0</v>
      </c>
      <c r="CB228" s="46">
        <v>0</v>
      </c>
      <c r="CC228" s="46">
        <v>0</v>
      </c>
      <c r="CD228" s="46">
        <v>0</v>
      </c>
      <c r="CE228" s="46">
        <v>13.07</v>
      </c>
      <c r="CF228" s="46">
        <v>34.42</v>
      </c>
      <c r="CG228" s="46"/>
      <c r="CH228" s="46">
        <v>0</v>
      </c>
      <c r="CI228" s="46">
        <v>0</v>
      </c>
    </row>
    <row r="229" spans="1:87" s="19" customFormat="1" x14ac:dyDescent="0.25">
      <c r="A229" s="49"/>
      <c r="B229" s="18" t="s">
        <v>87</v>
      </c>
      <c r="C229" s="66">
        <v>407</v>
      </c>
      <c r="D229" s="49">
        <v>340</v>
      </c>
      <c r="E229" s="49">
        <f t="shared" ref="E229:AJ229" si="83">SUM(E226:E228)</f>
        <v>12.54</v>
      </c>
      <c r="F229" s="49">
        <f t="shared" si="83"/>
        <v>10.26</v>
      </c>
      <c r="G229" s="49">
        <f t="shared" si="83"/>
        <v>15.91</v>
      </c>
      <c r="H229" s="49">
        <f t="shared" si="83"/>
        <v>14.33</v>
      </c>
      <c r="I229" s="49">
        <f t="shared" si="83"/>
        <v>56.78</v>
      </c>
      <c r="J229" s="49">
        <f t="shared" si="83"/>
        <v>47.33</v>
      </c>
      <c r="K229" s="49">
        <f t="shared" si="83"/>
        <v>416.71699999999998</v>
      </c>
      <c r="L229" s="49">
        <f t="shared" si="83"/>
        <v>356.07295949999997</v>
      </c>
      <c r="M229" s="49">
        <f t="shared" si="83"/>
        <v>7.44</v>
      </c>
      <c r="N229" s="49">
        <f t="shared" si="83"/>
        <v>0.24</v>
      </c>
      <c r="O229" s="49">
        <f t="shared" si="83"/>
        <v>3.71</v>
      </c>
      <c r="P229" s="49">
        <f t="shared" si="83"/>
        <v>0</v>
      </c>
      <c r="Q229" s="49">
        <f t="shared" si="83"/>
        <v>19.47</v>
      </c>
      <c r="R229" s="49">
        <f t="shared" si="83"/>
        <v>26.54</v>
      </c>
      <c r="S229" s="49">
        <f t="shared" si="83"/>
        <v>1.32</v>
      </c>
      <c r="T229" s="49">
        <f t="shared" si="83"/>
        <v>0</v>
      </c>
      <c r="U229" s="49">
        <f t="shared" si="83"/>
        <v>0</v>
      </c>
      <c r="V229" s="49">
        <f t="shared" si="83"/>
        <v>0.23</v>
      </c>
      <c r="W229" s="49">
        <f t="shared" si="83"/>
        <v>2.4699999999999998</v>
      </c>
      <c r="X229" s="49">
        <f t="shared" si="83"/>
        <v>294.77</v>
      </c>
      <c r="Y229" s="49">
        <f t="shared" si="83"/>
        <v>268.12</v>
      </c>
      <c r="Z229" s="49">
        <f t="shared" si="83"/>
        <v>231.20999999999998</v>
      </c>
      <c r="AA229" s="49">
        <f t="shared" si="83"/>
        <v>32</v>
      </c>
      <c r="AB229" s="49">
        <f t="shared" si="83"/>
        <v>184.56</v>
      </c>
      <c r="AC229" s="49">
        <f t="shared" si="83"/>
        <v>0.76</v>
      </c>
      <c r="AD229" s="49">
        <f t="shared" si="83"/>
        <v>84.84</v>
      </c>
      <c r="AE229" s="49">
        <f t="shared" si="83"/>
        <v>55.87</v>
      </c>
      <c r="AF229" s="49">
        <f t="shared" si="83"/>
        <v>83.6</v>
      </c>
      <c r="AG229" s="49">
        <f t="shared" si="83"/>
        <v>0.12000000000000001</v>
      </c>
      <c r="AH229" s="49">
        <f t="shared" si="83"/>
        <v>7.0000000000000007E-2</v>
      </c>
      <c r="AI229" s="49">
        <f t="shared" si="83"/>
        <v>0.24</v>
      </c>
      <c r="AJ229" s="49">
        <f t="shared" si="83"/>
        <v>0.4</v>
      </c>
      <c r="AK229" s="49">
        <f t="shared" ref="AK229:BP229" si="84">SUM(AK226:AK228)</f>
        <v>1.06</v>
      </c>
      <c r="AL229" s="49">
        <f t="shared" si="84"/>
        <v>0.84000000000000008</v>
      </c>
      <c r="AM229" s="49">
        <f t="shared" si="84"/>
        <v>0</v>
      </c>
      <c r="AN229" s="49">
        <f t="shared" si="84"/>
        <v>288.57</v>
      </c>
      <c r="AO229" s="49">
        <f t="shared" si="84"/>
        <v>270.81</v>
      </c>
      <c r="AP229" s="49">
        <f t="shared" si="84"/>
        <v>461.98</v>
      </c>
      <c r="AQ229" s="49">
        <f t="shared" si="84"/>
        <v>287.65999999999997</v>
      </c>
      <c r="AR229" s="49">
        <f t="shared" si="84"/>
        <v>110.32</v>
      </c>
      <c r="AS229" s="49">
        <f t="shared" si="84"/>
        <v>200.5</v>
      </c>
      <c r="AT229" s="49">
        <f t="shared" si="84"/>
        <v>90.57</v>
      </c>
      <c r="AU229" s="49">
        <f t="shared" si="84"/>
        <v>277.33</v>
      </c>
      <c r="AV229" s="49">
        <f t="shared" si="84"/>
        <v>105.39999999999999</v>
      </c>
      <c r="AW229" s="49">
        <f t="shared" si="84"/>
        <v>135.60000000000002</v>
      </c>
      <c r="AX229" s="49">
        <f t="shared" si="84"/>
        <v>156.9</v>
      </c>
      <c r="AY229" s="49">
        <f t="shared" si="84"/>
        <v>76.849999999999994</v>
      </c>
      <c r="AZ229" s="49">
        <f t="shared" si="84"/>
        <v>96.45</v>
      </c>
      <c r="BA229" s="49">
        <f t="shared" si="84"/>
        <v>847.05000000000007</v>
      </c>
      <c r="BB229" s="49">
        <f t="shared" si="84"/>
        <v>0</v>
      </c>
      <c r="BC229" s="49">
        <f t="shared" si="84"/>
        <v>328.4</v>
      </c>
      <c r="BD229" s="49">
        <f t="shared" si="84"/>
        <v>150.64999999999998</v>
      </c>
      <c r="BE229" s="49">
        <f t="shared" si="84"/>
        <v>256.87</v>
      </c>
      <c r="BF229" s="49">
        <f t="shared" si="84"/>
        <v>72.88</v>
      </c>
      <c r="BG229" s="49">
        <f t="shared" si="84"/>
        <v>0.32</v>
      </c>
      <c r="BH229" s="49">
        <f t="shared" si="84"/>
        <v>0.11000000000000001</v>
      </c>
      <c r="BI229" s="49">
        <f t="shared" si="84"/>
        <v>0.09</v>
      </c>
      <c r="BJ229" s="49">
        <f t="shared" si="84"/>
        <v>0.22</v>
      </c>
      <c r="BK229" s="49">
        <f t="shared" si="84"/>
        <v>0.27</v>
      </c>
      <c r="BL229" s="49">
        <f t="shared" si="84"/>
        <v>0.95000000000000007</v>
      </c>
      <c r="BM229" s="49">
        <f t="shared" si="84"/>
        <v>0.02</v>
      </c>
      <c r="BN229" s="49">
        <f t="shared" si="84"/>
        <v>2.71</v>
      </c>
      <c r="BO229" s="49">
        <f t="shared" si="84"/>
        <v>0.01</v>
      </c>
      <c r="BP229" s="49">
        <f t="shared" si="84"/>
        <v>0.8</v>
      </c>
      <c r="BQ229" s="49">
        <f t="shared" ref="BQ229:CI229" si="85">SUM(BQ226:BQ228)</f>
        <v>0.01</v>
      </c>
      <c r="BR229" s="49">
        <f t="shared" si="85"/>
        <v>0</v>
      </c>
      <c r="BS229" s="49">
        <f t="shared" si="85"/>
        <v>0</v>
      </c>
      <c r="BT229" s="49">
        <f t="shared" si="85"/>
        <v>0.14000000000000001</v>
      </c>
      <c r="BU229" s="49">
        <f t="shared" si="85"/>
        <v>0.29000000000000004</v>
      </c>
      <c r="BV229" s="49">
        <f t="shared" si="85"/>
        <v>2.3199999999999998</v>
      </c>
      <c r="BW229" s="49">
        <f t="shared" si="85"/>
        <v>0</v>
      </c>
      <c r="BX229" s="49">
        <f t="shared" si="85"/>
        <v>0</v>
      </c>
      <c r="BY229" s="49">
        <f t="shared" si="85"/>
        <v>0.22</v>
      </c>
      <c r="BZ229" s="49">
        <f t="shared" si="85"/>
        <v>0.01</v>
      </c>
      <c r="CA229" s="49">
        <f t="shared" si="85"/>
        <v>0</v>
      </c>
      <c r="CB229" s="49">
        <f t="shared" si="85"/>
        <v>0</v>
      </c>
      <c r="CC229" s="49">
        <f t="shared" si="85"/>
        <v>0</v>
      </c>
      <c r="CD229" s="49">
        <f t="shared" si="85"/>
        <v>0</v>
      </c>
      <c r="CE229" s="49">
        <f t="shared" si="85"/>
        <v>164.25</v>
      </c>
      <c r="CF229" s="49">
        <f t="shared" si="85"/>
        <v>94.15</v>
      </c>
      <c r="CG229" s="49">
        <f t="shared" si="85"/>
        <v>0</v>
      </c>
      <c r="CH229" s="49">
        <f t="shared" si="85"/>
        <v>1</v>
      </c>
      <c r="CI229" s="49">
        <f t="shared" si="85"/>
        <v>0.8</v>
      </c>
    </row>
    <row r="230" spans="1:87" x14ac:dyDescent="0.25">
      <c r="A230" s="55"/>
      <c r="B230" s="14" t="s">
        <v>88</v>
      </c>
      <c r="C230" s="62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  <c r="AG230" s="55"/>
      <c r="AH230" s="55"/>
      <c r="AI230" s="55"/>
      <c r="AJ230" s="55"/>
      <c r="AK230" s="55"/>
      <c r="AL230" s="55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63"/>
      <c r="BH230" s="63"/>
      <c r="BI230" s="63"/>
      <c r="BJ230" s="63"/>
      <c r="BK230" s="63"/>
      <c r="BL230" s="63"/>
      <c r="BM230" s="63"/>
      <c r="BN230" s="63"/>
      <c r="BO230" s="63"/>
      <c r="BP230" s="63"/>
      <c r="BQ230" s="63"/>
      <c r="BR230" s="63"/>
      <c r="BS230" s="63"/>
      <c r="BT230" s="63"/>
      <c r="BU230" s="63"/>
      <c r="BV230" s="63"/>
      <c r="BW230" s="63"/>
      <c r="BX230" s="63"/>
      <c r="BY230" s="63"/>
      <c r="BZ230" s="63"/>
      <c r="CA230" s="63"/>
      <c r="CB230" s="63"/>
      <c r="CC230" s="63"/>
      <c r="CD230" s="63"/>
      <c r="CE230" s="63"/>
      <c r="CF230" s="63"/>
      <c r="CG230" s="63"/>
      <c r="CH230" s="63"/>
      <c r="CI230" s="63"/>
    </row>
    <row r="231" spans="1:87" s="13" customFormat="1" x14ac:dyDescent="0.25">
      <c r="A231" s="54" t="str">
        <f>"-"</f>
        <v>-</v>
      </c>
      <c r="B231" s="47" t="s">
        <v>94</v>
      </c>
      <c r="C231" s="65">
        <v>100</v>
      </c>
      <c r="D231" s="54" t="str">
        <f>"100"</f>
        <v>100</v>
      </c>
      <c r="E231" s="54">
        <v>0.5</v>
      </c>
      <c r="F231" s="54">
        <v>0.5</v>
      </c>
      <c r="G231" s="54">
        <v>0.1</v>
      </c>
      <c r="H231" s="54">
        <v>0.1</v>
      </c>
      <c r="I231" s="54">
        <v>10.3</v>
      </c>
      <c r="J231" s="54">
        <v>10.3</v>
      </c>
      <c r="K231" s="54">
        <v>43.24</v>
      </c>
      <c r="L231" s="54">
        <v>43.239999999999995</v>
      </c>
      <c r="M231" s="54">
        <v>0</v>
      </c>
      <c r="N231" s="54">
        <v>0</v>
      </c>
      <c r="O231" s="54">
        <v>0</v>
      </c>
      <c r="P231" s="54">
        <v>0</v>
      </c>
      <c r="Q231" s="54">
        <v>9.9</v>
      </c>
      <c r="R231" s="54">
        <v>0.2</v>
      </c>
      <c r="S231" s="54">
        <v>0.2</v>
      </c>
      <c r="T231" s="54">
        <v>0</v>
      </c>
      <c r="U231" s="54">
        <v>0</v>
      </c>
      <c r="V231" s="54">
        <v>0.5</v>
      </c>
      <c r="W231" s="54">
        <v>0.3</v>
      </c>
      <c r="X231" s="54">
        <v>6</v>
      </c>
      <c r="Y231" s="54">
        <v>120</v>
      </c>
      <c r="Z231" s="54">
        <v>7</v>
      </c>
      <c r="AA231" s="54">
        <v>4</v>
      </c>
      <c r="AB231" s="54">
        <v>7</v>
      </c>
      <c r="AC231" s="54">
        <v>1.4</v>
      </c>
      <c r="AD231" s="54">
        <v>0</v>
      </c>
      <c r="AE231" s="54">
        <v>0</v>
      </c>
      <c r="AF231" s="54">
        <v>0</v>
      </c>
      <c r="AG231" s="54">
        <v>0.1</v>
      </c>
      <c r="AH231" s="54">
        <v>0.01</v>
      </c>
      <c r="AI231" s="54">
        <v>0.01</v>
      </c>
      <c r="AJ231" s="54">
        <v>0.1</v>
      </c>
      <c r="AK231" s="54">
        <v>0.2</v>
      </c>
      <c r="AL231" s="54">
        <v>2</v>
      </c>
      <c r="AM231" s="46">
        <v>0.2</v>
      </c>
      <c r="AN231" s="46">
        <v>8</v>
      </c>
      <c r="AO231" s="46">
        <v>10</v>
      </c>
      <c r="AP231" s="46">
        <v>14</v>
      </c>
      <c r="AQ231" s="46">
        <v>14</v>
      </c>
      <c r="AR231" s="46">
        <v>2</v>
      </c>
      <c r="AS231" s="46">
        <v>8</v>
      </c>
      <c r="AT231" s="46">
        <v>2</v>
      </c>
      <c r="AU231" s="46">
        <v>7</v>
      </c>
      <c r="AV231" s="46">
        <v>13</v>
      </c>
      <c r="AW231" s="46">
        <v>8</v>
      </c>
      <c r="AX231" s="46">
        <v>58</v>
      </c>
      <c r="AY231" s="46">
        <v>5</v>
      </c>
      <c r="AZ231" s="46">
        <v>11</v>
      </c>
      <c r="BA231" s="46">
        <v>32</v>
      </c>
      <c r="BB231" s="46">
        <v>0</v>
      </c>
      <c r="BC231" s="46">
        <v>10</v>
      </c>
      <c r="BD231" s="46">
        <v>12</v>
      </c>
      <c r="BE231" s="46">
        <v>5</v>
      </c>
      <c r="BF231" s="46">
        <v>4</v>
      </c>
      <c r="BG231" s="46">
        <v>0</v>
      </c>
      <c r="BH231" s="46">
        <v>0</v>
      </c>
      <c r="BI231" s="46">
        <v>0</v>
      </c>
      <c r="BJ231" s="46">
        <v>0</v>
      </c>
      <c r="BK231" s="46">
        <v>0</v>
      </c>
      <c r="BL231" s="46">
        <v>0</v>
      </c>
      <c r="BM231" s="46">
        <v>0</v>
      </c>
      <c r="BN231" s="46">
        <v>0</v>
      </c>
      <c r="BO231" s="46">
        <v>0</v>
      </c>
      <c r="BP231" s="46">
        <v>0</v>
      </c>
      <c r="BQ231" s="46">
        <v>0</v>
      </c>
      <c r="BR231" s="46">
        <v>0</v>
      </c>
      <c r="BS231" s="46">
        <v>0</v>
      </c>
      <c r="BT231" s="46">
        <v>0</v>
      </c>
      <c r="BU231" s="46">
        <v>0</v>
      </c>
      <c r="BV231" s="46">
        <v>0</v>
      </c>
      <c r="BW231" s="46">
        <v>0</v>
      </c>
      <c r="BX231" s="46">
        <v>0</v>
      </c>
      <c r="BY231" s="46">
        <v>0</v>
      </c>
      <c r="BZ231" s="46">
        <v>0</v>
      </c>
      <c r="CA231" s="46">
        <v>0</v>
      </c>
      <c r="CB231" s="46">
        <v>0</v>
      </c>
      <c r="CC231" s="46">
        <v>0</v>
      </c>
      <c r="CD231" s="46">
        <v>0</v>
      </c>
      <c r="CE231" s="46">
        <v>88.1</v>
      </c>
      <c r="CF231" s="46">
        <v>0</v>
      </c>
      <c r="CG231" s="46"/>
      <c r="CH231" s="46">
        <v>2</v>
      </c>
      <c r="CI231" s="46">
        <v>2</v>
      </c>
    </row>
    <row r="232" spans="1:87" s="19" customFormat="1" x14ac:dyDescent="0.25">
      <c r="A232" s="49"/>
      <c r="B232" s="18" t="s">
        <v>90</v>
      </c>
      <c r="C232" s="66">
        <v>100</v>
      </c>
      <c r="D232" s="49">
        <v>100</v>
      </c>
      <c r="E232" s="49">
        <v>0.5</v>
      </c>
      <c r="F232" s="49">
        <v>0.5</v>
      </c>
      <c r="G232" s="49">
        <v>0.1</v>
      </c>
      <c r="H232" s="49">
        <v>0.1</v>
      </c>
      <c r="I232" s="49">
        <v>10.3</v>
      </c>
      <c r="J232" s="49">
        <v>10.3</v>
      </c>
      <c r="K232" s="49">
        <v>43.24</v>
      </c>
      <c r="L232" s="49">
        <v>43.24</v>
      </c>
      <c r="M232" s="49">
        <v>0</v>
      </c>
      <c r="N232" s="49">
        <v>0</v>
      </c>
      <c r="O232" s="49">
        <v>0</v>
      </c>
      <c r="P232" s="49">
        <v>0</v>
      </c>
      <c r="Q232" s="49">
        <v>9.9</v>
      </c>
      <c r="R232" s="49">
        <v>0.2</v>
      </c>
      <c r="S232" s="49">
        <v>0.2</v>
      </c>
      <c r="T232" s="49">
        <v>0</v>
      </c>
      <c r="U232" s="49">
        <v>0</v>
      </c>
      <c r="V232" s="49">
        <v>0.5</v>
      </c>
      <c r="W232" s="49">
        <v>0.3</v>
      </c>
      <c r="X232" s="49">
        <v>6</v>
      </c>
      <c r="Y232" s="49">
        <v>120</v>
      </c>
      <c r="Z232" s="49">
        <v>7</v>
      </c>
      <c r="AA232" s="49">
        <v>4</v>
      </c>
      <c r="AB232" s="49">
        <v>7</v>
      </c>
      <c r="AC232" s="49">
        <v>1.4</v>
      </c>
      <c r="AD232" s="49">
        <v>0</v>
      </c>
      <c r="AE232" s="49">
        <v>0</v>
      </c>
      <c r="AF232" s="49">
        <v>0</v>
      </c>
      <c r="AG232" s="49">
        <v>0.1</v>
      </c>
      <c r="AH232" s="49">
        <v>0.01</v>
      </c>
      <c r="AI232" s="49">
        <v>0.01</v>
      </c>
      <c r="AJ232" s="49">
        <v>0.1</v>
      </c>
      <c r="AK232" s="49">
        <v>0.2</v>
      </c>
      <c r="AL232" s="49">
        <v>2</v>
      </c>
      <c r="AM232" s="60">
        <v>0.2</v>
      </c>
      <c r="AN232" s="60">
        <v>8</v>
      </c>
      <c r="AO232" s="60">
        <v>10</v>
      </c>
      <c r="AP232" s="60">
        <v>14</v>
      </c>
      <c r="AQ232" s="60">
        <v>14</v>
      </c>
      <c r="AR232" s="60">
        <v>2</v>
      </c>
      <c r="AS232" s="60">
        <v>8</v>
      </c>
      <c r="AT232" s="60">
        <v>2</v>
      </c>
      <c r="AU232" s="60">
        <v>7</v>
      </c>
      <c r="AV232" s="60">
        <v>13</v>
      </c>
      <c r="AW232" s="60">
        <v>8</v>
      </c>
      <c r="AX232" s="60">
        <v>58</v>
      </c>
      <c r="AY232" s="60">
        <v>5</v>
      </c>
      <c r="AZ232" s="60">
        <v>11</v>
      </c>
      <c r="BA232" s="60">
        <v>32</v>
      </c>
      <c r="BB232" s="60">
        <v>0</v>
      </c>
      <c r="BC232" s="60">
        <v>10</v>
      </c>
      <c r="BD232" s="60">
        <v>12</v>
      </c>
      <c r="BE232" s="60">
        <v>5</v>
      </c>
      <c r="BF232" s="60">
        <v>4</v>
      </c>
      <c r="BG232" s="60">
        <v>0</v>
      </c>
      <c r="BH232" s="60">
        <v>0</v>
      </c>
      <c r="BI232" s="60">
        <v>0</v>
      </c>
      <c r="BJ232" s="60">
        <v>0</v>
      </c>
      <c r="BK232" s="60">
        <v>0</v>
      </c>
      <c r="BL232" s="60">
        <v>0</v>
      </c>
      <c r="BM232" s="60">
        <v>0</v>
      </c>
      <c r="BN232" s="60">
        <v>0</v>
      </c>
      <c r="BO232" s="60">
        <v>0</v>
      </c>
      <c r="BP232" s="60">
        <v>0</v>
      </c>
      <c r="BQ232" s="60">
        <v>0</v>
      </c>
      <c r="BR232" s="60">
        <v>0</v>
      </c>
      <c r="BS232" s="60">
        <v>0</v>
      </c>
      <c r="BT232" s="60">
        <v>0</v>
      </c>
      <c r="BU232" s="60">
        <v>0</v>
      </c>
      <c r="BV232" s="60">
        <v>0</v>
      </c>
      <c r="BW232" s="60">
        <v>0</v>
      </c>
      <c r="BX232" s="60">
        <v>0</v>
      </c>
      <c r="BY232" s="60">
        <v>0</v>
      </c>
      <c r="BZ232" s="60">
        <v>0</v>
      </c>
      <c r="CA232" s="60">
        <v>0</v>
      </c>
      <c r="CB232" s="60">
        <v>0</v>
      </c>
      <c r="CC232" s="60">
        <v>0</v>
      </c>
      <c r="CD232" s="60">
        <v>0</v>
      </c>
      <c r="CE232" s="60">
        <v>88.1</v>
      </c>
      <c r="CF232" s="60">
        <v>0</v>
      </c>
      <c r="CG232" s="60"/>
      <c r="CH232" s="60">
        <v>2</v>
      </c>
      <c r="CI232" s="60">
        <v>2</v>
      </c>
    </row>
    <row r="233" spans="1:87" x14ac:dyDescent="0.25">
      <c r="A233" s="55"/>
      <c r="B233" s="14" t="s">
        <v>91</v>
      </c>
      <c r="C233" s="62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55"/>
      <c r="AL233" s="55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  <c r="BH233" s="63"/>
      <c r="BI233" s="63"/>
      <c r="BJ233" s="63"/>
      <c r="BK233" s="63"/>
      <c r="BL233" s="63"/>
      <c r="BM233" s="63"/>
      <c r="BN233" s="63"/>
      <c r="BO233" s="63"/>
      <c r="BP233" s="63"/>
      <c r="BQ233" s="63"/>
      <c r="BR233" s="63"/>
      <c r="BS233" s="63"/>
      <c r="BT233" s="63"/>
      <c r="BU233" s="63"/>
      <c r="BV233" s="63"/>
      <c r="BW233" s="63"/>
      <c r="BX233" s="63"/>
      <c r="BY233" s="63"/>
      <c r="BZ233" s="63"/>
      <c r="CA233" s="63"/>
      <c r="CB233" s="63"/>
      <c r="CC233" s="63"/>
      <c r="CD233" s="63"/>
      <c r="CE233" s="63"/>
      <c r="CF233" s="63"/>
      <c r="CG233" s="63"/>
      <c r="CH233" s="63"/>
      <c r="CI233" s="63"/>
    </row>
    <row r="234" spans="1:87" s="17" customFormat="1" ht="18" customHeight="1" x14ac:dyDescent="0.25">
      <c r="A234" s="41" t="s">
        <v>276</v>
      </c>
      <c r="B234" s="79" t="s">
        <v>277</v>
      </c>
      <c r="C234" s="77">
        <v>50</v>
      </c>
      <c r="D234" s="42" t="str">
        <f>"30"</f>
        <v>30</v>
      </c>
      <c r="E234" s="42">
        <v>0.45</v>
      </c>
      <c r="F234" s="42">
        <v>0.27</v>
      </c>
      <c r="G234" s="42">
        <v>4.2</v>
      </c>
      <c r="H234" s="42">
        <v>2.52</v>
      </c>
      <c r="I234" s="42">
        <v>1.3</v>
      </c>
      <c r="J234" s="42">
        <v>0.78</v>
      </c>
      <c r="K234" s="42">
        <v>44.5</v>
      </c>
      <c r="L234" s="42">
        <v>26.7</v>
      </c>
      <c r="M234" s="42">
        <v>0.23</v>
      </c>
      <c r="N234" s="42">
        <v>1.17</v>
      </c>
      <c r="O234" s="42">
        <v>0</v>
      </c>
      <c r="P234" s="42">
        <v>0</v>
      </c>
      <c r="Q234" s="42">
        <v>2.02</v>
      </c>
      <c r="R234" s="42">
        <v>0.03</v>
      </c>
      <c r="S234" s="42">
        <v>0.65</v>
      </c>
      <c r="T234" s="42">
        <v>0</v>
      </c>
      <c r="U234" s="42">
        <v>0</v>
      </c>
      <c r="V234" s="42">
        <v>0.03</v>
      </c>
      <c r="W234" s="42">
        <v>0.44</v>
      </c>
      <c r="X234" s="42">
        <v>66.94</v>
      </c>
      <c r="Y234" s="42">
        <v>67.010000000000005</v>
      </c>
      <c r="Z234" s="42">
        <v>10.220000000000001</v>
      </c>
      <c r="AA234" s="42">
        <v>5.79</v>
      </c>
      <c r="AB234" s="42">
        <v>11.4</v>
      </c>
      <c r="AC234" s="42">
        <v>0.37</v>
      </c>
      <c r="AD234" s="42">
        <v>0</v>
      </c>
      <c r="AE234" s="42">
        <v>2.4700000000000002</v>
      </c>
      <c r="AF234" s="42">
        <v>0.59</v>
      </c>
      <c r="AG234" s="42">
        <v>0.82</v>
      </c>
      <c r="AH234" s="42">
        <v>0</v>
      </c>
      <c r="AI234" s="42">
        <v>0.01</v>
      </c>
      <c r="AJ234" s="42">
        <v>0.04</v>
      </c>
      <c r="AK234" s="42">
        <v>0.12</v>
      </c>
      <c r="AL234" s="42">
        <v>0.57999999999999996</v>
      </c>
      <c r="AM234" s="42">
        <v>0</v>
      </c>
      <c r="AN234" s="42">
        <v>14.64</v>
      </c>
      <c r="AO234" s="42">
        <v>16.57</v>
      </c>
      <c r="AP234" s="42">
        <v>18.510000000000002</v>
      </c>
      <c r="AQ234" s="42">
        <v>25.41</v>
      </c>
      <c r="AR234" s="42">
        <v>5.52</v>
      </c>
      <c r="AS234" s="42">
        <v>14.64</v>
      </c>
      <c r="AT234" s="42">
        <v>3.59</v>
      </c>
      <c r="AU234" s="42">
        <v>12.43</v>
      </c>
      <c r="AV234" s="42">
        <v>11.05</v>
      </c>
      <c r="AW234" s="42">
        <v>20.16</v>
      </c>
      <c r="AX234" s="42">
        <v>90.6</v>
      </c>
      <c r="AY234" s="42">
        <v>3.87</v>
      </c>
      <c r="AZ234" s="42">
        <v>10.5</v>
      </c>
      <c r="BA234" s="42">
        <v>75.69</v>
      </c>
      <c r="BB234" s="42">
        <v>0</v>
      </c>
      <c r="BC234" s="42">
        <v>12.98</v>
      </c>
      <c r="BD234" s="42">
        <v>17.399999999999999</v>
      </c>
      <c r="BE234" s="42">
        <v>13.81</v>
      </c>
      <c r="BF234" s="42">
        <v>4.1399999999999997</v>
      </c>
      <c r="BG234" s="42">
        <v>0</v>
      </c>
      <c r="BH234" s="42">
        <v>0</v>
      </c>
      <c r="BI234" s="42">
        <v>0</v>
      </c>
      <c r="BJ234" s="42">
        <v>0</v>
      </c>
      <c r="BK234" s="42">
        <v>0</v>
      </c>
      <c r="BL234" s="42">
        <v>0</v>
      </c>
      <c r="BM234" s="42">
        <v>0</v>
      </c>
      <c r="BN234" s="42">
        <v>0.11</v>
      </c>
      <c r="BO234" s="42">
        <v>0</v>
      </c>
      <c r="BP234" s="42">
        <v>7.0000000000000007E-2</v>
      </c>
      <c r="BQ234" s="42">
        <v>0.01</v>
      </c>
      <c r="BR234" s="42">
        <v>0.01</v>
      </c>
      <c r="BS234" s="42">
        <v>0</v>
      </c>
      <c r="BT234" s="42">
        <v>0</v>
      </c>
      <c r="BU234" s="42">
        <v>0</v>
      </c>
      <c r="BV234" s="42">
        <v>0.42</v>
      </c>
      <c r="BW234" s="42">
        <v>0</v>
      </c>
      <c r="BX234" s="42">
        <v>0</v>
      </c>
      <c r="BY234" s="42">
        <v>1.04</v>
      </c>
      <c r="BZ234" s="42">
        <v>0</v>
      </c>
      <c r="CA234" s="42">
        <v>0</v>
      </c>
      <c r="CB234" s="42">
        <v>0</v>
      </c>
      <c r="CC234" s="42">
        <v>0</v>
      </c>
      <c r="CD234" s="42">
        <v>0</v>
      </c>
      <c r="CE234" s="42">
        <v>25.52</v>
      </c>
      <c r="CF234" s="42">
        <v>0.41</v>
      </c>
      <c r="CG234" s="42"/>
      <c r="CH234" s="42">
        <v>8.5</v>
      </c>
      <c r="CI234" s="42">
        <v>5.0999999999999996</v>
      </c>
    </row>
    <row r="235" spans="1:87" s="17" customFormat="1" ht="33" customHeight="1" x14ac:dyDescent="0.25">
      <c r="A235" s="42" t="s">
        <v>166</v>
      </c>
      <c r="B235" s="48" t="s">
        <v>169</v>
      </c>
      <c r="C235" s="57" t="s">
        <v>234</v>
      </c>
      <c r="D235" s="37" t="str">
        <f>"150/15/5"</f>
        <v>150/15/5</v>
      </c>
      <c r="E235" s="37">
        <v>5.0999999999999996</v>
      </c>
      <c r="F235" s="37">
        <v>4.9000000000000004</v>
      </c>
      <c r="G235" s="37">
        <v>7.2</v>
      </c>
      <c r="H235" s="37">
        <v>6.6</v>
      </c>
      <c r="I235" s="37">
        <v>7.8</v>
      </c>
      <c r="J235" s="37">
        <v>6.6</v>
      </c>
      <c r="K235" s="37">
        <v>114</v>
      </c>
      <c r="L235" s="37">
        <v>103</v>
      </c>
      <c r="M235" s="37">
        <v>2.2599999999999998</v>
      </c>
      <c r="N235" s="37">
        <v>1.95</v>
      </c>
      <c r="O235" s="37">
        <v>1.3</v>
      </c>
      <c r="P235" s="37">
        <v>0</v>
      </c>
      <c r="Q235" s="37">
        <v>2.75</v>
      </c>
      <c r="R235" s="37">
        <v>2.61</v>
      </c>
      <c r="S235" s="37">
        <v>1.1599999999999999</v>
      </c>
      <c r="T235" s="37">
        <v>0</v>
      </c>
      <c r="U235" s="37">
        <v>0</v>
      </c>
      <c r="V235" s="37">
        <v>0.2</v>
      </c>
      <c r="W235" s="37">
        <v>1.64</v>
      </c>
      <c r="X235" s="37">
        <v>332.15</v>
      </c>
      <c r="Y235" s="37">
        <v>250.69</v>
      </c>
      <c r="Z235" s="37">
        <v>28.57</v>
      </c>
      <c r="AA235" s="37">
        <v>15.49</v>
      </c>
      <c r="AB235" s="37">
        <v>48.85</v>
      </c>
      <c r="AC235" s="37">
        <v>0.64</v>
      </c>
      <c r="AD235" s="37">
        <v>9.3800000000000008</v>
      </c>
      <c r="AE235" s="37">
        <v>660.15</v>
      </c>
      <c r="AF235" s="37">
        <v>133.34</v>
      </c>
      <c r="AG235" s="37">
        <v>1.44</v>
      </c>
      <c r="AH235" s="37">
        <v>0.04</v>
      </c>
      <c r="AI235" s="37">
        <v>0.05</v>
      </c>
      <c r="AJ235" s="37">
        <v>0.94</v>
      </c>
      <c r="AK235" s="37">
        <v>0.78</v>
      </c>
      <c r="AL235" s="37">
        <v>7.22</v>
      </c>
      <c r="AM235" s="42">
        <v>0</v>
      </c>
      <c r="AN235" s="42">
        <v>192.29</v>
      </c>
      <c r="AO235" s="42">
        <v>151.28</v>
      </c>
      <c r="AP235" s="42">
        <v>270.5</v>
      </c>
      <c r="AQ235" s="42">
        <v>437.27</v>
      </c>
      <c r="AR235" s="42">
        <v>82.33</v>
      </c>
      <c r="AS235" s="42">
        <v>153.12</v>
      </c>
      <c r="AT235" s="42">
        <v>42.22</v>
      </c>
      <c r="AU235" s="42">
        <v>155.71</v>
      </c>
      <c r="AV235" s="42">
        <v>209.07</v>
      </c>
      <c r="AW235" s="42">
        <v>225.11</v>
      </c>
      <c r="AX235" s="42">
        <v>357.41</v>
      </c>
      <c r="AY235" s="42">
        <v>124.58</v>
      </c>
      <c r="AZ235" s="42">
        <v>171.18</v>
      </c>
      <c r="BA235" s="42">
        <v>626.58000000000004</v>
      </c>
      <c r="BB235" s="42">
        <v>44.31</v>
      </c>
      <c r="BC235" s="42">
        <v>134.57</v>
      </c>
      <c r="BD235" s="42">
        <v>155.80000000000001</v>
      </c>
      <c r="BE235" s="42">
        <v>128.07</v>
      </c>
      <c r="BF235" s="42">
        <v>52.3</v>
      </c>
      <c r="BG235" s="42">
        <v>0.09</v>
      </c>
      <c r="BH235" s="42">
        <v>0.02</v>
      </c>
      <c r="BI235" s="42">
        <v>0.02</v>
      </c>
      <c r="BJ235" s="42">
        <v>0.04</v>
      </c>
      <c r="BK235" s="42">
        <v>0.06</v>
      </c>
      <c r="BL235" s="42">
        <v>0.18</v>
      </c>
      <c r="BM235" s="42">
        <v>0</v>
      </c>
      <c r="BN235" s="42">
        <v>0.2</v>
      </c>
      <c r="BO235" s="42">
        <v>0</v>
      </c>
      <c r="BP235" s="42">
        <v>0.12</v>
      </c>
      <c r="BQ235" s="42">
        <v>0.01</v>
      </c>
      <c r="BR235" s="42">
        <v>0.02</v>
      </c>
      <c r="BS235" s="42">
        <v>0</v>
      </c>
      <c r="BT235" s="42">
        <v>0</v>
      </c>
      <c r="BU235" s="42">
        <v>7.0000000000000007E-2</v>
      </c>
      <c r="BV235" s="42">
        <v>0.73</v>
      </c>
      <c r="BW235" s="42">
        <v>0</v>
      </c>
      <c r="BX235" s="42">
        <v>0</v>
      </c>
      <c r="BY235" s="42">
        <v>1.75</v>
      </c>
      <c r="BZ235" s="42">
        <v>0</v>
      </c>
      <c r="CA235" s="42">
        <v>0</v>
      </c>
      <c r="CB235" s="42">
        <v>0</v>
      </c>
      <c r="CC235" s="42">
        <v>0</v>
      </c>
      <c r="CD235" s="42">
        <v>0</v>
      </c>
      <c r="CE235" s="42">
        <v>191.55</v>
      </c>
      <c r="CF235" s="42">
        <v>119.4</v>
      </c>
      <c r="CG235" s="42"/>
      <c r="CH235" s="42">
        <v>8.6999999999999993</v>
      </c>
      <c r="CI235" s="42">
        <v>7.2</v>
      </c>
    </row>
    <row r="236" spans="1:87" s="17" customFormat="1" ht="33" customHeight="1" x14ac:dyDescent="0.25">
      <c r="A236" s="42" t="s">
        <v>209</v>
      </c>
      <c r="B236" s="48" t="s">
        <v>210</v>
      </c>
      <c r="C236" s="57" t="s">
        <v>241</v>
      </c>
      <c r="D236" s="37" t="str">
        <f>"40/30"</f>
        <v>40/30</v>
      </c>
      <c r="E236" s="37">
        <v>10.3</v>
      </c>
      <c r="F236" s="37">
        <v>7.64</v>
      </c>
      <c r="G236" s="37">
        <v>6.8</v>
      </c>
      <c r="H236" s="37">
        <v>5.21</v>
      </c>
      <c r="I236" s="37">
        <v>5.7</v>
      </c>
      <c r="J236" s="37">
        <v>4.83</v>
      </c>
      <c r="K236" s="37">
        <v>126</v>
      </c>
      <c r="L236" s="37">
        <v>96.768665489957712</v>
      </c>
      <c r="M236" s="37">
        <v>1.19</v>
      </c>
      <c r="N236" s="37">
        <v>0</v>
      </c>
      <c r="O236" s="37">
        <v>2.4900000000000002</v>
      </c>
      <c r="P236" s="37">
        <v>0</v>
      </c>
      <c r="Q236" s="37">
        <v>1</v>
      </c>
      <c r="R236" s="37">
        <v>3.59</v>
      </c>
      <c r="S236" s="37">
        <v>0.24</v>
      </c>
      <c r="T236" s="37">
        <v>0</v>
      </c>
      <c r="U236" s="37">
        <v>0</v>
      </c>
      <c r="V236" s="37">
        <v>0.12</v>
      </c>
      <c r="W236" s="37">
        <v>0.96</v>
      </c>
      <c r="X236" s="37">
        <v>247</v>
      </c>
      <c r="Y236" s="37">
        <v>34.58</v>
      </c>
      <c r="Z236" s="37">
        <v>17.38</v>
      </c>
      <c r="AA236" s="37">
        <v>4.07</v>
      </c>
      <c r="AB236" s="37">
        <v>19.5</v>
      </c>
      <c r="AC236" s="37">
        <v>0.24</v>
      </c>
      <c r="AD236" s="37">
        <v>7.47</v>
      </c>
      <c r="AE236" s="37">
        <v>19.010000000000002</v>
      </c>
      <c r="AF236" s="37">
        <v>26.66</v>
      </c>
      <c r="AG236" s="37">
        <v>0.19</v>
      </c>
      <c r="AH236" s="37">
        <v>0.01</v>
      </c>
      <c r="AI236" s="37">
        <v>0.03</v>
      </c>
      <c r="AJ236" s="37">
        <v>0.12</v>
      </c>
      <c r="AK236" s="37">
        <v>0.52</v>
      </c>
      <c r="AL236" s="37">
        <v>0.1</v>
      </c>
      <c r="AM236" s="42">
        <v>0</v>
      </c>
      <c r="AN236" s="42">
        <v>30.9</v>
      </c>
      <c r="AO236" s="42">
        <v>25.15</v>
      </c>
      <c r="AP236" s="42">
        <v>46.07</v>
      </c>
      <c r="AQ236" s="42">
        <v>30.4</v>
      </c>
      <c r="AR236" s="42">
        <v>14.95</v>
      </c>
      <c r="AS236" s="42">
        <v>23.25</v>
      </c>
      <c r="AT236" s="42">
        <v>7.7</v>
      </c>
      <c r="AU236" s="42">
        <v>28.05</v>
      </c>
      <c r="AV236" s="42">
        <v>26.45</v>
      </c>
      <c r="AW236" s="42">
        <v>29.97</v>
      </c>
      <c r="AX236" s="42">
        <v>41.37</v>
      </c>
      <c r="AY236" s="42">
        <v>13.47</v>
      </c>
      <c r="AZ236" s="42">
        <v>18.489999999999998</v>
      </c>
      <c r="BA236" s="42">
        <v>109.15</v>
      </c>
      <c r="BB236" s="42">
        <v>0.4</v>
      </c>
      <c r="BC236" s="42">
        <v>29.77</v>
      </c>
      <c r="BD236" s="42">
        <v>35.880000000000003</v>
      </c>
      <c r="BE236" s="42">
        <v>18.28</v>
      </c>
      <c r="BF236" s="42">
        <v>12.13</v>
      </c>
      <c r="BG236" s="42">
        <v>0</v>
      </c>
      <c r="BH236" s="42">
        <v>0</v>
      </c>
      <c r="BI236" s="42">
        <v>0</v>
      </c>
      <c r="BJ236" s="42">
        <v>0</v>
      </c>
      <c r="BK236" s="42">
        <v>0</v>
      </c>
      <c r="BL236" s="42">
        <v>0</v>
      </c>
      <c r="BM236" s="42">
        <v>0</v>
      </c>
      <c r="BN236" s="42">
        <v>0</v>
      </c>
      <c r="BO236" s="42">
        <v>0</v>
      </c>
      <c r="BP236" s="42">
        <v>0</v>
      </c>
      <c r="BQ236" s="42">
        <v>0</v>
      </c>
      <c r="BR236" s="42">
        <v>0</v>
      </c>
      <c r="BS236" s="42">
        <v>0</v>
      </c>
      <c r="BT236" s="42">
        <v>0</v>
      </c>
      <c r="BU236" s="42">
        <v>0</v>
      </c>
      <c r="BV236" s="42">
        <v>0</v>
      </c>
      <c r="BW236" s="42">
        <v>0</v>
      </c>
      <c r="BX236" s="42">
        <v>0</v>
      </c>
      <c r="BY236" s="42">
        <v>0.01</v>
      </c>
      <c r="BZ236" s="42">
        <v>0</v>
      </c>
      <c r="CA236" s="42">
        <v>0</v>
      </c>
      <c r="CB236" s="42">
        <v>0</v>
      </c>
      <c r="CC236" s="42">
        <v>0</v>
      </c>
      <c r="CD236" s="42">
        <v>0</v>
      </c>
      <c r="CE236" s="42">
        <v>62.81</v>
      </c>
      <c r="CF236" s="42">
        <v>10.63</v>
      </c>
      <c r="CG236" s="42"/>
      <c r="CH236" s="42">
        <v>0.1</v>
      </c>
      <c r="CI236" s="42">
        <v>0.1</v>
      </c>
    </row>
    <row r="237" spans="1:87" s="17" customFormat="1" ht="31.5" x14ac:dyDescent="0.25">
      <c r="A237" s="42" t="s">
        <v>183</v>
      </c>
      <c r="B237" s="48" t="s">
        <v>186</v>
      </c>
      <c r="C237" s="64">
        <v>130</v>
      </c>
      <c r="D237" s="37" t="str">
        <f>"120"</f>
        <v>120</v>
      </c>
      <c r="E237" s="37">
        <v>3.56</v>
      </c>
      <c r="F237" s="37">
        <v>3.29</v>
      </c>
      <c r="G237" s="37">
        <v>4.49</v>
      </c>
      <c r="H237" s="37">
        <v>4.1399999999999997</v>
      </c>
      <c r="I237" s="37">
        <v>21.91</v>
      </c>
      <c r="J237" s="37">
        <v>20.23</v>
      </c>
      <c r="K237" s="37">
        <v>140.61000000000001</v>
      </c>
      <c r="L237" s="37">
        <v>129.79182118726953</v>
      </c>
      <c r="M237" s="37">
        <v>0.6</v>
      </c>
      <c r="N237" s="37">
        <v>3.12</v>
      </c>
      <c r="O237" s="37">
        <v>1.93</v>
      </c>
      <c r="P237" s="37">
        <v>0</v>
      </c>
      <c r="Q237" s="37">
        <v>2.5</v>
      </c>
      <c r="R237" s="37">
        <v>16.190000000000001</v>
      </c>
      <c r="S237" s="37">
        <v>1.53</v>
      </c>
      <c r="T237" s="37">
        <v>0</v>
      </c>
      <c r="U237" s="37">
        <v>0</v>
      </c>
      <c r="V237" s="37">
        <v>0.12</v>
      </c>
      <c r="W237" s="37">
        <v>0.47</v>
      </c>
      <c r="X237" s="37">
        <v>3.43</v>
      </c>
      <c r="Y237" s="37">
        <v>84.85</v>
      </c>
      <c r="Z237" s="37">
        <v>11.3</v>
      </c>
      <c r="AA237" s="37">
        <v>10.41</v>
      </c>
      <c r="AB237" s="37">
        <v>33.700000000000003</v>
      </c>
      <c r="AC237" s="37">
        <v>0.57999999999999996</v>
      </c>
      <c r="AD237" s="37">
        <v>0</v>
      </c>
      <c r="AE237" s="37">
        <v>1197.6199999999999</v>
      </c>
      <c r="AF237" s="37">
        <v>271.2</v>
      </c>
      <c r="AG237" s="37">
        <v>2.21</v>
      </c>
      <c r="AH237" s="37">
        <v>0.04</v>
      </c>
      <c r="AI237" s="37">
        <v>0.02</v>
      </c>
      <c r="AJ237" s="37">
        <v>0.35</v>
      </c>
      <c r="AK237" s="37">
        <v>0.27</v>
      </c>
      <c r="AL237" s="37">
        <v>0.48</v>
      </c>
      <c r="AM237" s="42">
        <v>0</v>
      </c>
      <c r="AN237" s="42">
        <v>6.09</v>
      </c>
      <c r="AO237" s="42">
        <v>5.09</v>
      </c>
      <c r="AP237" s="42">
        <v>6.91</v>
      </c>
      <c r="AQ237" s="42">
        <v>5.56</v>
      </c>
      <c r="AR237" s="42">
        <v>1.46</v>
      </c>
      <c r="AS237" s="42">
        <v>4.8899999999999997</v>
      </c>
      <c r="AT237" s="42">
        <v>1.87</v>
      </c>
      <c r="AU237" s="42">
        <v>4.6399999999999997</v>
      </c>
      <c r="AV237" s="42">
        <v>6.57</v>
      </c>
      <c r="AW237" s="42">
        <v>5.53</v>
      </c>
      <c r="AX237" s="42">
        <v>17.62</v>
      </c>
      <c r="AY237" s="42">
        <v>2.4500000000000002</v>
      </c>
      <c r="AZ237" s="42">
        <v>4.03</v>
      </c>
      <c r="BA237" s="42">
        <v>31.55</v>
      </c>
      <c r="BB237" s="42">
        <v>0</v>
      </c>
      <c r="BC237" s="42">
        <v>4.6500000000000004</v>
      </c>
      <c r="BD237" s="42">
        <v>5.14</v>
      </c>
      <c r="BE237" s="42">
        <v>3.05</v>
      </c>
      <c r="BF237" s="42">
        <v>1.66</v>
      </c>
      <c r="BG237" s="42">
        <v>0.11</v>
      </c>
      <c r="BH237" s="42">
        <v>0.02</v>
      </c>
      <c r="BI237" s="42">
        <v>0.02</v>
      </c>
      <c r="BJ237" s="42">
        <v>0.05</v>
      </c>
      <c r="BK237" s="42">
        <v>7.0000000000000007E-2</v>
      </c>
      <c r="BL237" s="42">
        <v>0.22</v>
      </c>
      <c r="BM237" s="42">
        <v>0</v>
      </c>
      <c r="BN237" s="42">
        <v>0.24</v>
      </c>
      <c r="BO237" s="42">
        <v>0</v>
      </c>
      <c r="BP237" s="42">
        <v>0.16</v>
      </c>
      <c r="BQ237" s="42">
        <v>0.01</v>
      </c>
      <c r="BR237" s="42">
        <v>0.03</v>
      </c>
      <c r="BS237" s="42">
        <v>0</v>
      </c>
      <c r="BT237" s="42">
        <v>0</v>
      </c>
      <c r="BU237" s="42">
        <v>0.08</v>
      </c>
      <c r="BV237" s="42">
        <v>0.9</v>
      </c>
      <c r="BW237" s="42">
        <v>0</v>
      </c>
      <c r="BX237" s="42">
        <v>0</v>
      </c>
      <c r="BY237" s="42">
        <v>2.56</v>
      </c>
      <c r="BZ237" s="42">
        <v>0</v>
      </c>
      <c r="CA237" s="42">
        <v>0</v>
      </c>
      <c r="CB237" s="42">
        <v>0</v>
      </c>
      <c r="CC237" s="42">
        <v>0</v>
      </c>
      <c r="CD237" s="42">
        <v>0</v>
      </c>
      <c r="CE237" s="42">
        <v>24.35</v>
      </c>
      <c r="CF237" s="42">
        <v>199.6</v>
      </c>
      <c r="CG237" s="42"/>
      <c r="CH237" s="42">
        <v>0.5</v>
      </c>
      <c r="CI237" s="42">
        <v>0.5</v>
      </c>
    </row>
    <row r="238" spans="1:87" s="17" customFormat="1" x14ac:dyDescent="0.25">
      <c r="A238" s="42" t="s">
        <v>177</v>
      </c>
      <c r="B238" s="48" t="s">
        <v>180</v>
      </c>
      <c r="C238" s="64">
        <v>180</v>
      </c>
      <c r="D238" s="37" t="str">
        <f>"150"</f>
        <v>150</v>
      </c>
      <c r="E238" s="37">
        <v>0.14000000000000001</v>
      </c>
      <c r="F238" s="37">
        <v>0.11</v>
      </c>
      <c r="G238" s="37">
        <v>0.13</v>
      </c>
      <c r="H238" s="37">
        <v>0.11</v>
      </c>
      <c r="I238" s="37">
        <v>16.059999999999999</v>
      </c>
      <c r="J238" s="37">
        <v>13.38</v>
      </c>
      <c r="K238" s="37">
        <v>62.593000000000004</v>
      </c>
      <c r="L238" s="37">
        <v>52.161134999999994</v>
      </c>
      <c r="M238" s="37">
        <v>0.03</v>
      </c>
      <c r="N238" s="37">
        <v>0</v>
      </c>
      <c r="O238" s="37">
        <v>0.03</v>
      </c>
      <c r="P238" s="37">
        <v>0</v>
      </c>
      <c r="Q238" s="37">
        <v>12.67</v>
      </c>
      <c r="R238" s="37">
        <v>0.22</v>
      </c>
      <c r="S238" s="37">
        <v>0.49</v>
      </c>
      <c r="T238" s="37">
        <v>0</v>
      </c>
      <c r="U238" s="37">
        <v>0</v>
      </c>
      <c r="V238" s="37">
        <v>0.24</v>
      </c>
      <c r="W238" s="37">
        <v>0.16</v>
      </c>
      <c r="X238" s="37">
        <v>0.11</v>
      </c>
      <c r="Y238" s="37">
        <v>73.69</v>
      </c>
      <c r="Z238" s="37">
        <v>4.5199999999999996</v>
      </c>
      <c r="AA238" s="37">
        <v>2.35</v>
      </c>
      <c r="AB238" s="37">
        <v>2.87</v>
      </c>
      <c r="AC238" s="37">
        <v>0.6</v>
      </c>
      <c r="AD238" s="37">
        <v>0</v>
      </c>
      <c r="AE238" s="37">
        <v>7.2</v>
      </c>
      <c r="AF238" s="37">
        <v>1.5</v>
      </c>
      <c r="AG238" s="37">
        <v>0.06</v>
      </c>
      <c r="AH238" s="37">
        <v>0.01</v>
      </c>
      <c r="AI238" s="37">
        <v>0</v>
      </c>
      <c r="AJ238" s="37">
        <v>7.0000000000000007E-2</v>
      </c>
      <c r="AK238" s="37">
        <v>0.12</v>
      </c>
      <c r="AL238" s="37">
        <v>1.2</v>
      </c>
      <c r="AM238" s="42">
        <v>0</v>
      </c>
      <c r="AN238" s="42">
        <v>3.38</v>
      </c>
      <c r="AO238" s="42">
        <v>3.67</v>
      </c>
      <c r="AP238" s="42">
        <v>5.36</v>
      </c>
      <c r="AQ238" s="42">
        <v>5.08</v>
      </c>
      <c r="AR238" s="42">
        <v>0.85</v>
      </c>
      <c r="AS238" s="42">
        <v>3.1</v>
      </c>
      <c r="AT238" s="42">
        <v>0.85</v>
      </c>
      <c r="AU238" s="42">
        <v>2.54</v>
      </c>
      <c r="AV238" s="42">
        <v>4.79</v>
      </c>
      <c r="AW238" s="42">
        <v>2.82</v>
      </c>
      <c r="AX238" s="42">
        <v>22</v>
      </c>
      <c r="AY238" s="42">
        <v>1.97</v>
      </c>
      <c r="AZ238" s="42">
        <v>3.95</v>
      </c>
      <c r="BA238" s="42">
        <v>11.84</v>
      </c>
      <c r="BB238" s="42">
        <v>0</v>
      </c>
      <c r="BC238" s="42">
        <v>3.67</v>
      </c>
      <c r="BD238" s="42">
        <v>4.51</v>
      </c>
      <c r="BE238" s="42">
        <v>1.69</v>
      </c>
      <c r="BF238" s="42">
        <v>1.41</v>
      </c>
      <c r="BG238" s="42">
        <v>0</v>
      </c>
      <c r="BH238" s="42">
        <v>0</v>
      </c>
      <c r="BI238" s="42">
        <v>0</v>
      </c>
      <c r="BJ238" s="42">
        <v>0</v>
      </c>
      <c r="BK238" s="42">
        <v>0</v>
      </c>
      <c r="BL238" s="42">
        <v>0</v>
      </c>
      <c r="BM238" s="42">
        <v>0</v>
      </c>
      <c r="BN238" s="42">
        <v>0</v>
      </c>
      <c r="BO238" s="42">
        <v>0</v>
      </c>
      <c r="BP238" s="42">
        <v>0</v>
      </c>
      <c r="BQ238" s="42">
        <v>0</v>
      </c>
      <c r="BR238" s="42">
        <v>0</v>
      </c>
      <c r="BS238" s="42">
        <v>0</v>
      </c>
      <c r="BT238" s="42">
        <v>0</v>
      </c>
      <c r="BU238" s="42">
        <v>0</v>
      </c>
      <c r="BV238" s="42">
        <v>0</v>
      </c>
      <c r="BW238" s="42">
        <v>0</v>
      </c>
      <c r="BX238" s="42">
        <v>0</v>
      </c>
      <c r="BY238" s="42">
        <v>0</v>
      </c>
      <c r="BZ238" s="42">
        <v>0</v>
      </c>
      <c r="CA238" s="42">
        <v>0</v>
      </c>
      <c r="CB238" s="42">
        <v>0</v>
      </c>
      <c r="CC238" s="42">
        <v>0</v>
      </c>
      <c r="CD238" s="42">
        <v>0</v>
      </c>
      <c r="CE238" s="42">
        <v>154.91</v>
      </c>
      <c r="CF238" s="42">
        <v>1.2</v>
      </c>
      <c r="CG238" s="42"/>
      <c r="CH238" s="42">
        <v>1.4</v>
      </c>
      <c r="CI238" s="42">
        <v>1.2</v>
      </c>
    </row>
    <row r="239" spans="1:87" s="13" customFormat="1" x14ac:dyDescent="0.25">
      <c r="A239" s="54" t="s">
        <v>120</v>
      </c>
      <c r="B239" s="47" t="s">
        <v>92</v>
      </c>
      <c r="C239" s="65">
        <v>50</v>
      </c>
      <c r="D239" s="54" t="str">
        <f>"35"</f>
        <v>35</v>
      </c>
      <c r="E239" s="54">
        <v>3.3</v>
      </c>
      <c r="F239" s="54">
        <v>2.31</v>
      </c>
      <c r="G239" s="54">
        <v>0.6</v>
      </c>
      <c r="H239" s="54">
        <v>0.42</v>
      </c>
      <c r="I239" s="54">
        <v>20.85</v>
      </c>
      <c r="J239" s="54">
        <v>14.6</v>
      </c>
      <c r="K239" s="54">
        <v>96.69</v>
      </c>
      <c r="L239" s="54">
        <v>67.682999999999993</v>
      </c>
      <c r="M239" s="54">
        <v>7.0000000000000007E-2</v>
      </c>
      <c r="N239" s="54">
        <v>0</v>
      </c>
      <c r="O239" s="54">
        <v>0</v>
      </c>
      <c r="P239" s="54">
        <v>0</v>
      </c>
      <c r="Q239" s="54">
        <v>0.42</v>
      </c>
      <c r="R239" s="54">
        <v>11.27</v>
      </c>
      <c r="S239" s="54">
        <v>2.91</v>
      </c>
      <c r="T239" s="54">
        <v>0</v>
      </c>
      <c r="U239" s="54">
        <v>0</v>
      </c>
      <c r="V239" s="54">
        <v>0.35</v>
      </c>
      <c r="W239" s="54">
        <v>0.88</v>
      </c>
      <c r="X239" s="54">
        <v>213.5</v>
      </c>
      <c r="Y239" s="54">
        <v>85.75</v>
      </c>
      <c r="Z239" s="54">
        <v>12.25</v>
      </c>
      <c r="AA239" s="54">
        <v>16.45</v>
      </c>
      <c r="AB239" s="54">
        <v>55.3</v>
      </c>
      <c r="AC239" s="54">
        <v>1.37</v>
      </c>
      <c r="AD239" s="54">
        <v>0</v>
      </c>
      <c r="AE239" s="54">
        <v>1.75</v>
      </c>
      <c r="AF239" s="54">
        <v>0.35</v>
      </c>
      <c r="AG239" s="54">
        <v>0.49</v>
      </c>
      <c r="AH239" s="54">
        <v>0.06</v>
      </c>
      <c r="AI239" s="54">
        <v>0.03</v>
      </c>
      <c r="AJ239" s="54">
        <v>0.25</v>
      </c>
      <c r="AK239" s="54">
        <v>0.7</v>
      </c>
      <c r="AL239" s="54">
        <v>0</v>
      </c>
      <c r="AM239" s="46">
        <v>0</v>
      </c>
      <c r="AN239" s="46">
        <v>112.7</v>
      </c>
      <c r="AO239" s="46">
        <v>86.8</v>
      </c>
      <c r="AP239" s="46">
        <v>149.44999999999999</v>
      </c>
      <c r="AQ239" s="46">
        <v>78.05</v>
      </c>
      <c r="AR239" s="46">
        <v>32.549999999999997</v>
      </c>
      <c r="AS239" s="46">
        <v>69.3</v>
      </c>
      <c r="AT239" s="46">
        <v>28</v>
      </c>
      <c r="AU239" s="46">
        <v>129.85</v>
      </c>
      <c r="AV239" s="46">
        <v>103.95</v>
      </c>
      <c r="AW239" s="46">
        <v>101.85</v>
      </c>
      <c r="AX239" s="46">
        <v>162.4</v>
      </c>
      <c r="AY239" s="46">
        <v>43.4</v>
      </c>
      <c r="AZ239" s="46">
        <v>108.5</v>
      </c>
      <c r="BA239" s="46">
        <v>545.65</v>
      </c>
      <c r="BB239" s="46">
        <v>0</v>
      </c>
      <c r="BC239" s="46">
        <v>184.1</v>
      </c>
      <c r="BD239" s="46">
        <v>101.85</v>
      </c>
      <c r="BE239" s="46">
        <v>63</v>
      </c>
      <c r="BF239" s="46">
        <v>45.5</v>
      </c>
      <c r="BG239" s="46">
        <v>0</v>
      </c>
      <c r="BH239" s="46">
        <v>0</v>
      </c>
      <c r="BI239" s="46">
        <v>0</v>
      </c>
      <c r="BJ239" s="46">
        <v>0</v>
      </c>
      <c r="BK239" s="46">
        <v>0</v>
      </c>
      <c r="BL239" s="46">
        <v>0</v>
      </c>
      <c r="BM239" s="46">
        <v>0</v>
      </c>
      <c r="BN239" s="46">
        <v>0.05</v>
      </c>
      <c r="BO239" s="46">
        <v>0</v>
      </c>
      <c r="BP239" s="46">
        <v>0</v>
      </c>
      <c r="BQ239" s="46">
        <v>0.01</v>
      </c>
      <c r="BR239" s="46">
        <v>0</v>
      </c>
      <c r="BS239" s="46">
        <v>0</v>
      </c>
      <c r="BT239" s="46">
        <v>0</v>
      </c>
      <c r="BU239" s="46">
        <v>0</v>
      </c>
      <c r="BV239" s="46">
        <v>0.04</v>
      </c>
      <c r="BW239" s="46">
        <v>0</v>
      </c>
      <c r="BX239" s="46">
        <v>0</v>
      </c>
      <c r="BY239" s="46">
        <v>0.17</v>
      </c>
      <c r="BZ239" s="46">
        <v>0.03</v>
      </c>
      <c r="CA239" s="46">
        <v>0</v>
      </c>
      <c r="CB239" s="46">
        <v>0</v>
      </c>
      <c r="CC239" s="46">
        <v>0</v>
      </c>
      <c r="CD239" s="46">
        <v>0</v>
      </c>
      <c r="CE239" s="46">
        <v>16.45</v>
      </c>
      <c r="CF239" s="46">
        <v>0.28999999999999998</v>
      </c>
      <c r="CG239" s="46"/>
      <c r="CH239" s="46">
        <v>0</v>
      </c>
      <c r="CI239" s="46">
        <v>0</v>
      </c>
    </row>
    <row r="240" spans="1:87" s="19" customFormat="1" x14ac:dyDescent="0.25">
      <c r="A240" s="49"/>
      <c r="B240" s="18" t="s">
        <v>93</v>
      </c>
      <c r="C240" s="66">
        <v>695</v>
      </c>
      <c r="D240" s="49">
        <v>630</v>
      </c>
      <c r="E240" s="49">
        <f t="shared" ref="E240" si="86">SUM(E234:E239)</f>
        <v>22.85</v>
      </c>
      <c r="F240" s="49">
        <f>SUM(F234:F239)</f>
        <v>18.519999999999996</v>
      </c>
      <c r="G240" s="49">
        <f t="shared" ref="G240:BR240" si="87">SUM(G234:G239)</f>
        <v>23.419999999999998</v>
      </c>
      <c r="H240" s="49">
        <f t="shared" si="87"/>
        <v>19</v>
      </c>
      <c r="I240" s="49">
        <f t="shared" si="87"/>
        <v>73.62</v>
      </c>
      <c r="J240" s="49">
        <f t="shared" si="87"/>
        <v>60.42</v>
      </c>
      <c r="K240" s="49">
        <f t="shared" si="87"/>
        <v>584.39300000000003</v>
      </c>
      <c r="L240" s="49">
        <f t="shared" si="87"/>
        <v>476.10462167722721</v>
      </c>
      <c r="M240" s="49">
        <f t="shared" si="87"/>
        <v>4.38</v>
      </c>
      <c r="N240" s="49">
        <f t="shared" si="87"/>
        <v>6.24</v>
      </c>
      <c r="O240" s="49">
        <f t="shared" si="87"/>
        <v>5.75</v>
      </c>
      <c r="P240" s="49">
        <f t="shared" si="87"/>
        <v>0</v>
      </c>
      <c r="Q240" s="49">
        <f t="shared" si="87"/>
        <v>21.36</v>
      </c>
      <c r="R240" s="49">
        <f t="shared" si="87"/>
        <v>33.909999999999997</v>
      </c>
      <c r="S240" s="49">
        <f t="shared" si="87"/>
        <v>6.98</v>
      </c>
      <c r="T240" s="49">
        <f t="shared" si="87"/>
        <v>0</v>
      </c>
      <c r="U240" s="49">
        <f t="shared" si="87"/>
        <v>0</v>
      </c>
      <c r="V240" s="49">
        <f t="shared" si="87"/>
        <v>1.06</v>
      </c>
      <c r="W240" s="49">
        <f t="shared" si="87"/>
        <v>4.55</v>
      </c>
      <c r="X240" s="49">
        <f t="shared" si="87"/>
        <v>863.12999999999988</v>
      </c>
      <c r="Y240" s="49">
        <f t="shared" si="87"/>
        <v>596.56999999999994</v>
      </c>
      <c r="Z240" s="49">
        <f t="shared" si="87"/>
        <v>84.24</v>
      </c>
      <c r="AA240" s="49">
        <f t="shared" si="87"/>
        <v>54.56</v>
      </c>
      <c r="AB240" s="49">
        <f t="shared" si="87"/>
        <v>171.62</v>
      </c>
      <c r="AC240" s="49">
        <f t="shared" si="87"/>
        <v>3.8000000000000003</v>
      </c>
      <c r="AD240" s="49">
        <f t="shared" si="87"/>
        <v>16.850000000000001</v>
      </c>
      <c r="AE240" s="49">
        <f t="shared" si="87"/>
        <v>1888.2</v>
      </c>
      <c r="AF240" s="49">
        <f t="shared" si="87"/>
        <v>433.64</v>
      </c>
      <c r="AG240" s="49">
        <f t="shared" si="87"/>
        <v>5.21</v>
      </c>
      <c r="AH240" s="49">
        <f t="shared" si="87"/>
        <v>0.15999999999999998</v>
      </c>
      <c r="AI240" s="49">
        <f t="shared" si="87"/>
        <v>0.14000000000000001</v>
      </c>
      <c r="AJ240" s="49">
        <f t="shared" si="87"/>
        <v>1.7700000000000002</v>
      </c>
      <c r="AK240" s="49">
        <f t="shared" si="87"/>
        <v>2.5099999999999998</v>
      </c>
      <c r="AL240" s="49">
        <f t="shared" si="87"/>
        <v>9.5799999999999983</v>
      </c>
      <c r="AM240" s="49">
        <f t="shared" si="87"/>
        <v>0</v>
      </c>
      <c r="AN240" s="49">
        <f t="shared" si="87"/>
        <v>360</v>
      </c>
      <c r="AO240" s="49">
        <f t="shared" si="87"/>
        <v>288.56</v>
      </c>
      <c r="AP240" s="49">
        <f t="shared" si="87"/>
        <v>496.8</v>
      </c>
      <c r="AQ240" s="49">
        <f t="shared" si="87"/>
        <v>581.77</v>
      </c>
      <c r="AR240" s="49">
        <f t="shared" si="87"/>
        <v>137.65999999999997</v>
      </c>
      <c r="AS240" s="49">
        <f t="shared" si="87"/>
        <v>268.29999999999995</v>
      </c>
      <c r="AT240" s="49">
        <f t="shared" si="87"/>
        <v>84.23</v>
      </c>
      <c r="AU240" s="49">
        <f t="shared" si="87"/>
        <v>333.22</v>
      </c>
      <c r="AV240" s="49">
        <f t="shared" si="87"/>
        <v>361.88</v>
      </c>
      <c r="AW240" s="49">
        <f t="shared" si="87"/>
        <v>385.43999999999994</v>
      </c>
      <c r="AX240" s="49">
        <f t="shared" si="87"/>
        <v>691.4</v>
      </c>
      <c r="AY240" s="49">
        <f t="shared" si="87"/>
        <v>189.73999999999998</v>
      </c>
      <c r="AZ240" s="49">
        <f t="shared" si="87"/>
        <v>316.64999999999998</v>
      </c>
      <c r="BA240" s="49">
        <f t="shared" si="87"/>
        <v>1400.46</v>
      </c>
      <c r="BB240" s="49">
        <f t="shared" si="87"/>
        <v>44.71</v>
      </c>
      <c r="BC240" s="49">
        <f t="shared" si="87"/>
        <v>369.74</v>
      </c>
      <c r="BD240" s="49">
        <f t="shared" si="87"/>
        <v>320.58</v>
      </c>
      <c r="BE240" s="49">
        <f t="shared" si="87"/>
        <v>227.9</v>
      </c>
      <c r="BF240" s="49">
        <f t="shared" si="87"/>
        <v>117.13999999999999</v>
      </c>
      <c r="BG240" s="49">
        <f t="shared" si="87"/>
        <v>0.2</v>
      </c>
      <c r="BH240" s="49">
        <f t="shared" si="87"/>
        <v>0.04</v>
      </c>
      <c r="BI240" s="49">
        <f t="shared" si="87"/>
        <v>0.04</v>
      </c>
      <c r="BJ240" s="49">
        <f t="shared" si="87"/>
        <v>0.09</v>
      </c>
      <c r="BK240" s="49">
        <f t="shared" si="87"/>
        <v>0.13</v>
      </c>
      <c r="BL240" s="49">
        <f t="shared" si="87"/>
        <v>0.4</v>
      </c>
      <c r="BM240" s="49">
        <f t="shared" si="87"/>
        <v>0</v>
      </c>
      <c r="BN240" s="49">
        <f t="shared" si="87"/>
        <v>0.60000000000000009</v>
      </c>
      <c r="BO240" s="49">
        <f t="shared" si="87"/>
        <v>0</v>
      </c>
      <c r="BP240" s="49">
        <f t="shared" si="87"/>
        <v>0.35</v>
      </c>
      <c r="BQ240" s="49">
        <f t="shared" si="87"/>
        <v>0.04</v>
      </c>
      <c r="BR240" s="49">
        <f t="shared" si="87"/>
        <v>0.06</v>
      </c>
      <c r="BS240" s="49">
        <f t="shared" ref="BS240:CI240" si="88">SUM(BS234:BS239)</f>
        <v>0</v>
      </c>
      <c r="BT240" s="49">
        <f t="shared" si="88"/>
        <v>0</v>
      </c>
      <c r="BU240" s="49">
        <f t="shared" si="88"/>
        <v>0.15000000000000002</v>
      </c>
      <c r="BV240" s="49">
        <f t="shared" si="88"/>
        <v>2.09</v>
      </c>
      <c r="BW240" s="49">
        <f t="shared" si="88"/>
        <v>0</v>
      </c>
      <c r="BX240" s="49">
        <f t="shared" si="88"/>
        <v>0</v>
      </c>
      <c r="BY240" s="49">
        <f t="shared" si="88"/>
        <v>5.5299999999999994</v>
      </c>
      <c r="BZ240" s="49">
        <f t="shared" si="88"/>
        <v>0.03</v>
      </c>
      <c r="CA240" s="49">
        <f t="shared" si="88"/>
        <v>0</v>
      </c>
      <c r="CB240" s="49">
        <f t="shared" si="88"/>
        <v>0</v>
      </c>
      <c r="CC240" s="49">
        <f t="shared" si="88"/>
        <v>0</v>
      </c>
      <c r="CD240" s="49">
        <f t="shared" si="88"/>
        <v>0</v>
      </c>
      <c r="CE240" s="49">
        <f t="shared" si="88"/>
        <v>475.59</v>
      </c>
      <c r="CF240" s="49">
        <f t="shared" si="88"/>
        <v>331.53</v>
      </c>
      <c r="CG240" s="49">
        <f t="shared" si="88"/>
        <v>0</v>
      </c>
      <c r="CH240" s="49">
        <f t="shared" si="88"/>
        <v>19.2</v>
      </c>
      <c r="CI240" s="49">
        <f t="shared" si="88"/>
        <v>14.1</v>
      </c>
    </row>
    <row r="241" spans="1:87" x14ac:dyDescent="0.25">
      <c r="A241" s="55"/>
      <c r="B241" s="14" t="s">
        <v>246</v>
      </c>
      <c r="C241" s="62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H241" s="55"/>
      <c r="AI241" s="55"/>
      <c r="AJ241" s="55"/>
      <c r="AK241" s="55"/>
      <c r="AL241" s="55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63"/>
      <c r="BN241" s="63"/>
      <c r="BO241" s="63"/>
      <c r="BP241" s="63"/>
      <c r="BQ241" s="63"/>
      <c r="BR241" s="63"/>
      <c r="BS241" s="63"/>
      <c r="BT241" s="63"/>
      <c r="BU241" s="63"/>
      <c r="BV241" s="63"/>
      <c r="BW241" s="63"/>
      <c r="BX241" s="63"/>
      <c r="BY241" s="63"/>
      <c r="BZ241" s="63"/>
      <c r="CA241" s="63"/>
      <c r="CB241" s="63"/>
      <c r="CC241" s="63"/>
      <c r="CD241" s="63"/>
      <c r="CE241" s="63"/>
      <c r="CF241" s="63"/>
      <c r="CG241" s="63"/>
      <c r="CH241" s="63"/>
      <c r="CI241" s="63"/>
    </row>
    <row r="242" spans="1:87" s="45" customFormat="1" x14ac:dyDescent="0.25">
      <c r="A242" s="54" t="str">
        <f>"297"</f>
        <v>297</v>
      </c>
      <c r="B242" s="47" t="s">
        <v>101</v>
      </c>
      <c r="C242" s="65">
        <v>130</v>
      </c>
      <c r="D242" s="54">
        <v>110</v>
      </c>
      <c r="E242" s="54">
        <v>3.9129999999999998</v>
      </c>
      <c r="F242" s="54">
        <v>3.3109999999999999</v>
      </c>
      <c r="G242" s="54">
        <v>4.58</v>
      </c>
      <c r="H242" s="54">
        <v>3.87</v>
      </c>
      <c r="I242" s="54">
        <v>4.7320000000000002</v>
      </c>
      <c r="J242" s="54">
        <v>4</v>
      </c>
      <c r="K242" s="54">
        <v>74.81</v>
      </c>
      <c r="L242" s="54">
        <v>63.298000000000002</v>
      </c>
      <c r="M242" s="54">
        <v>0</v>
      </c>
      <c r="N242" s="54">
        <v>0</v>
      </c>
      <c r="O242" s="54">
        <v>0</v>
      </c>
      <c r="P242" s="54">
        <v>0</v>
      </c>
      <c r="Q242" s="54">
        <v>3.64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10.56</v>
      </c>
      <c r="AA242" s="54">
        <v>3.05</v>
      </c>
      <c r="AB242" s="54">
        <v>0</v>
      </c>
      <c r="AC242" s="54">
        <v>0.52</v>
      </c>
      <c r="AD242" s="54">
        <v>0</v>
      </c>
      <c r="AE242" s="54">
        <v>0</v>
      </c>
      <c r="AF242" s="54">
        <v>0</v>
      </c>
      <c r="AG242" s="54">
        <v>0</v>
      </c>
      <c r="AH242" s="54">
        <v>0.94</v>
      </c>
      <c r="AI242" s="54">
        <v>5.76</v>
      </c>
      <c r="AJ242" s="54">
        <v>0</v>
      </c>
      <c r="AK242" s="54">
        <v>0</v>
      </c>
      <c r="AL242" s="54">
        <v>0.12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  <c r="AW242" s="46">
        <v>0</v>
      </c>
      <c r="AX242" s="46">
        <v>0</v>
      </c>
      <c r="AY242" s="46">
        <v>0</v>
      </c>
      <c r="AZ242" s="46">
        <v>0</v>
      </c>
      <c r="BA242" s="46">
        <v>0</v>
      </c>
      <c r="BB242" s="46">
        <v>0</v>
      </c>
      <c r="BC242" s="46">
        <v>0</v>
      </c>
      <c r="BD242" s="46">
        <v>0</v>
      </c>
      <c r="BE242" s="46">
        <v>0</v>
      </c>
      <c r="BF242" s="46">
        <v>0</v>
      </c>
      <c r="BG242" s="46">
        <v>0</v>
      </c>
      <c r="BH242" s="46">
        <v>0</v>
      </c>
      <c r="BI242" s="46">
        <v>0</v>
      </c>
      <c r="BJ242" s="46">
        <v>0</v>
      </c>
      <c r="BK242" s="46">
        <v>0</v>
      </c>
      <c r="BL242" s="46">
        <v>0</v>
      </c>
      <c r="BM242" s="46">
        <v>0</v>
      </c>
      <c r="BN242" s="46">
        <v>0</v>
      </c>
      <c r="BO242" s="46">
        <v>0</v>
      </c>
      <c r="BP242" s="46">
        <v>0</v>
      </c>
      <c r="BQ242" s="46">
        <v>0</v>
      </c>
      <c r="BR242" s="46">
        <v>0</v>
      </c>
      <c r="BS242" s="46">
        <v>0</v>
      </c>
      <c r="BT242" s="46">
        <v>0</v>
      </c>
      <c r="BU242" s="46">
        <v>0</v>
      </c>
      <c r="BV242" s="46">
        <v>0</v>
      </c>
      <c r="BW242" s="46">
        <v>0</v>
      </c>
      <c r="BX242" s="46">
        <v>0</v>
      </c>
      <c r="BY242" s="46">
        <v>0</v>
      </c>
      <c r="BZ242" s="46">
        <v>0</v>
      </c>
      <c r="CA242" s="46">
        <v>0</v>
      </c>
      <c r="CB242" s="46">
        <v>0</v>
      </c>
      <c r="CC242" s="46">
        <v>0</v>
      </c>
      <c r="CD242" s="46">
        <v>0</v>
      </c>
      <c r="CE242" s="46">
        <v>0</v>
      </c>
      <c r="CF242" s="46">
        <v>0</v>
      </c>
      <c r="CG242" s="46"/>
      <c r="CH242" s="46">
        <v>0.13</v>
      </c>
      <c r="CI242" s="46">
        <v>0.11</v>
      </c>
    </row>
    <row r="243" spans="1:87" s="17" customFormat="1" x14ac:dyDescent="0.25">
      <c r="A243" s="46" t="s">
        <v>211</v>
      </c>
      <c r="B243" s="47" t="s">
        <v>212</v>
      </c>
      <c r="C243" s="65">
        <v>50</v>
      </c>
      <c r="D243" s="54" t="str">
        <f>"50"</f>
        <v>50</v>
      </c>
      <c r="E243" s="54">
        <v>3.44</v>
      </c>
      <c r="F243" s="54">
        <v>3.44</v>
      </c>
      <c r="G243" s="54">
        <v>4.08</v>
      </c>
      <c r="H243" s="54">
        <v>4.08</v>
      </c>
      <c r="I243" s="54">
        <v>19.3</v>
      </c>
      <c r="J243" s="54">
        <v>19.3</v>
      </c>
      <c r="K243" s="54">
        <v>127.83799999999999</v>
      </c>
      <c r="L243" s="54">
        <v>127.83802187333301</v>
      </c>
      <c r="M243" s="54">
        <v>0.1</v>
      </c>
      <c r="N243" s="54">
        <v>0</v>
      </c>
      <c r="O243" s="54">
        <v>0.1</v>
      </c>
      <c r="P243" s="54">
        <v>0</v>
      </c>
      <c r="Q243" s="54">
        <v>3.08</v>
      </c>
      <c r="R243" s="54">
        <v>14.88</v>
      </c>
      <c r="S243" s="54">
        <v>1.33</v>
      </c>
      <c r="T243" s="54">
        <v>0</v>
      </c>
      <c r="U243" s="54">
        <v>0</v>
      </c>
      <c r="V243" s="54">
        <v>0</v>
      </c>
      <c r="W243" s="54">
        <v>0.87</v>
      </c>
      <c r="X243" s="54">
        <v>108.88</v>
      </c>
      <c r="Y243" s="54">
        <v>100.99</v>
      </c>
      <c r="Z243" s="54">
        <v>18.98</v>
      </c>
      <c r="AA243" s="54">
        <v>7.71</v>
      </c>
      <c r="AB243" s="54">
        <v>33.53</v>
      </c>
      <c r="AC243" s="54">
        <v>0.51</v>
      </c>
      <c r="AD243" s="54">
        <v>19.93</v>
      </c>
      <c r="AE243" s="54">
        <v>16.989999999999998</v>
      </c>
      <c r="AF243" s="54">
        <v>3.47</v>
      </c>
      <c r="AG243" s="54">
        <v>0.02</v>
      </c>
      <c r="AH243" s="54">
        <v>0.04</v>
      </c>
      <c r="AI243" s="54">
        <v>0.03</v>
      </c>
      <c r="AJ243" s="54">
        <v>0.36</v>
      </c>
      <c r="AK243" s="54">
        <v>7.0000000000000007E-2</v>
      </c>
      <c r="AL243" s="54">
        <v>1.63</v>
      </c>
      <c r="AM243" s="46">
        <v>0</v>
      </c>
      <c r="AN243" s="46">
        <v>12.01</v>
      </c>
      <c r="AO243" s="46">
        <v>9.9499999999999993</v>
      </c>
      <c r="AP243" s="46">
        <v>18.3</v>
      </c>
      <c r="AQ243" s="46">
        <v>11.03</v>
      </c>
      <c r="AR243" s="46">
        <v>5.53</v>
      </c>
      <c r="AS243" s="46">
        <v>8.89</v>
      </c>
      <c r="AT243" s="46">
        <v>2.95</v>
      </c>
      <c r="AU243" s="46">
        <v>11.17</v>
      </c>
      <c r="AV243" s="46">
        <v>10.01</v>
      </c>
      <c r="AW243" s="46">
        <v>11.43</v>
      </c>
      <c r="AX243" s="46">
        <v>15.01</v>
      </c>
      <c r="AY243" s="46">
        <v>5.23</v>
      </c>
      <c r="AZ243" s="46">
        <v>7.44</v>
      </c>
      <c r="BA243" s="46">
        <v>47.66</v>
      </c>
      <c r="BB243" s="46">
        <v>0.13</v>
      </c>
      <c r="BC243" s="46">
        <v>13.49</v>
      </c>
      <c r="BD243" s="46">
        <v>13.78</v>
      </c>
      <c r="BE243" s="46">
        <v>7.01</v>
      </c>
      <c r="BF243" s="46">
        <v>4.7699999999999996</v>
      </c>
      <c r="BG243" s="46">
        <v>0</v>
      </c>
      <c r="BH243" s="46">
        <v>0</v>
      </c>
      <c r="BI243" s="46">
        <v>0</v>
      </c>
      <c r="BJ243" s="46">
        <v>0</v>
      </c>
      <c r="BK243" s="46">
        <v>0</v>
      </c>
      <c r="BL243" s="46">
        <v>0.01</v>
      </c>
      <c r="BM243" s="46">
        <v>0</v>
      </c>
      <c r="BN243" s="46">
        <v>0.03</v>
      </c>
      <c r="BO243" s="46">
        <v>0</v>
      </c>
      <c r="BP243" s="46">
        <v>0.01</v>
      </c>
      <c r="BQ243" s="46">
        <v>0</v>
      </c>
      <c r="BR243" s="46">
        <v>0</v>
      </c>
      <c r="BS243" s="46">
        <v>0</v>
      </c>
      <c r="BT243" s="46">
        <v>0</v>
      </c>
      <c r="BU243" s="46">
        <v>0</v>
      </c>
      <c r="BV243" s="46">
        <v>0.03</v>
      </c>
      <c r="BW243" s="46">
        <v>0</v>
      </c>
      <c r="BX243" s="46">
        <v>0</v>
      </c>
      <c r="BY243" s="46">
        <v>0.01</v>
      </c>
      <c r="BZ243" s="46">
        <v>0</v>
      </c>
      <c r="CA243" s="46">
        <v>0</v>
      </c>
      <c r="CB243" s="46">
        <v>0</v>
      </c>
      <c r="CC243" s="46">
        <v>0</v>
      </c>
      <c r="CD243" s="46">
        <v>0</v>
      </c>
      <c r="CE243" s="46">
        <v>0.91</v>
      </c>
      <c r="CF243" s="46">
        <v>22.76</v>
      </c>
      <c r="CG243" s="46"/>
      <c r="CH243" s="46">
        <v>1.6</v>
      </c>
      <c r="CI243" s="46">
        <v>1.6</v>
      </c>
    </row>
    <row r="244" spans="1:87" s="19" customFormat="1" x14ac:dyDescent="0.25">
      <c r="A244" s="49"/>
      <c r="B244" s="18" t="s">
        <v>98</v>
      </c>
      <c r="C244" s="66">
        <v>180</v>
      </c>
      <c r="D244" s="49">
        <v>160</v>
      </c>
      <c r="E244" s="49">
        <f>SUM(E242:E243)</f>
        <v>7.3529999999999998</v>
      </c>
      <c r="F244" s="49">
        <f t="shared" ref="F244:BQ244" si="89">SUM(F242:F243)</f>
        <v>6.7509999999999994</v>
      </c>
      <c r="G244" s="49">
        <f t="shared" si="89"/>
        <v>8.66</v>
      </c>
      <c r="H244" s="49">
        <f t="shared" si="89"/>
        <v>7.95</v>
      </c>
      <c r="I244" s="49">
        <f t="shared" si="89"/>
        <v>24.032</v>
      </c>
      <c r="J244" s="49">
        <f t="shared" si="89"/>
        <v>23.3</v>
      </c>
      <c r="K244" s="49">
        <f t="shared" si="89"/>
        <v>202.648</v>
      </c>
      <c r="L244" s="49">
        <f t="shared" si="89"/>
        <v>191.13602187333299</v>
      </c>
      <c r="M244" s="49">
        <f t="shared" si="89"/>
        <v>0.1</v>
      </c>
      <c r="N244" s="49">
        <f t="shared" si="89"/>
        <v>0</v>
      </c>
      <c r="O244" s="49">
        <f t="shared" si="89"/>
        <v>0.1</v>
      </c>
      <c r="P244" s="49">
        <f t="shared" si="89"/>
        <v>0</v>
      </c>
      <c r="Q244" s="49">
        <f t="shared" si="89"/>
        <v>6.7200000000000006</v>
      </c>
      <c r="R244" s="49">
        <f t="shared" si="89"/>
        <v>14.88</v>
      </c>
      <c r="S244" s="49">
        <f t="shared" si="89"/>
        <v>1.33</v>
      </c>
      <c r="T244" s="49">
        <f t="shared" si="89"/>
        <v>0</v>
      </c>
      <c r="U244" s="49">
        <f t="shared" si="89"/>
        <v>0</v>
      </c>
      <c r="V244" s="49">
        <f t="shared" si="89"/>
        <v>0</v>
      </c>
      <c r="W244" s="49">
        <f t="shared" si="89"/>
        <v>0.87</v>
      </c>
      <c r="X244" s="49">
        <f t="shared" si="89"/>
        <v>108.88</v>
      </c>
      <c r="Y244" s="49">
        <f t="shared" si="89"/>
        <v>100.99</v>
      </c>
      <c r="Z244" s="49">
        <f t="shared" si="89"/>
        <v>29.54</v>
      </c>
      <c r="AA244" s="49">
        <f t="shared" si="89"/>
        <v>10.76</v>
      </c>
      <c r="AB244" s="49">
        <f t="shared" si="89"/>
        <v>33.53</v>
      </c>
      <c r="AC244" s="49">
        <f t="shared" si="89"/>
        <v>1.03</v>
      </c>
      <c r="AD244" s="49">
        <f t="shared" si="89"/>
        <v>19.93</v>
      </c>
      <c r="AE244" s="49">
        <f t="shared" si="89"/>
        <v>16.989999999999998</v>
      </c>
      <c r="AF244" s="49">
        <f t="shared" si="89"/>
        <v>3.47</v>
      </c>
      <c r="AG244" s="49">
        <f t="shared" si="89"/>
        <v>0.02</v>
      </c>
      <c r="AH244" s="49">
        <f t="shared" si="89"/>
        <v>0.98</v>
      </c>
      <c r="AI244" s="49">
        <f t="shared" si="89"/>
        <v>5.79</v>
      </c>
      <c r="AJ244" s="49">
        <f t="shared" si="89"/>
        <v>0.36</v>
      </c>
      <c r="AK244" s="49">
        <f t="shared" si="89"/>
        <v>7.0000000000000007E-2</v>
      </c>
      <c r="AL244" s="49">
        <f t="shared" si="89"/>
        <v>1.75</v>
      </c>
      <c r="AM244" s="49">
        <f t="shared" si="89"/>
        <v>0</v>
      </c>
      <c r="AN244" s="49">
        <f t="shared" si="89"/>
        <v>12.01</v>
      </c>
      <c r="AO244" s="49">
        <f t="shared" si="89"/>
        <v>9.9499999999999993</v>
      </c>
      <c r="AP244" s="49">
        <f t="shared" si="89"/>
        <v>18.3</v>
      </c>
      <c r="AQ244" s="49">
        <f t="shared" si="89"/>
        <v>11.03</v>
      </c>
      <c r="AR244" s="49">
        <f t="shared" si="89"/>
        <v>5.53</v>
      </c>
      <c r="AS244" s="49">
        <f t="shared" si="89"/>
        <v>8.89</v>
      </c>
      <c r="AT244" s="49">
        <f t="shared" si="89"/>
        <v>2.95</v>
      </c>
      <c r="AU244" s="49">
        <f t="shared" si="89"/>
        <v>11.17</v>
      </c>
      <c r="AV244" s="49">
        <f t="shared" si="89"/>
        <v>10.01</v>
      </c>
      <c r="AW244" s="49">
        <f t="shared" si="89"/>
        <v>11.43</v>
      </c>
      <c r="AX244" s="49">
        <f t="shared" si="89"/>
        <v>15.01</v>
      </c>
      <c r="AY244" s="49">
        <f t="shared" si="89"/>
        <v>5.23</v>
      </c>
      <c r="AZ244" s="49">
        <f t="shared" si="89"/>
        <v>7.44</v>
      </c>
      <c r="BA244" s="49">
        <f t="shared" si="89"/>
        <v>47.66</v>
      </c>
      <c r="BB244" s="49">
        <f t="shared" si="89"/>
        <v>0.13</v>
      </c>
      <c r="BC244" s="49">
        <f t="shared" si="89"/>
        <v>13.49</v>
      </c>
      <c r="BD244" s="49">
        <f t="shared" si="89"/>
        <v>13.78</v>
      </c>
      <c r="BE244" s="49">
        <f t="shared" si="89"/>
        <v>7.01</v>
      </c>
      <c r="BF244" s="49">
        <f t="shared" si="89"/>
        <v>4.7699999999999996</v>
      </c>
      <c r="BG244" s="49">
        <f t="shared" si="89"/>
        <v>0</v>
      </c>
      <c r="BH244" s="49">
        <f t="shared" si="89"/>
        <v>0</v>
      </c>
      <c r="BI244" s="49">
        <f t="shared" si="89"/>
        <v>0</v>
      </c>
      <c r="BJ244" s="49">
        <f t="shared" si="89"/>
        <v>0</v>
      </c>
      <c r="BK244" s="49">
        <f t="shared" si="89"/>
        <v>0</v>
      </c>
      <c r="BL244" s="49">
        <f t="shared" si="89"/>
        <v>0.01</v>
      </c>
      <c r="BM244" s="49">
        <f t="shared" si="89"/>
        <v>0</v>
      </c>
      <c r="BN244" s="49">
        <f t="shared" si="89"/>
        <v>0.03</v>
      </c>
      <c r="BO244" s="49">
        <f t="shared" si="89"/>
        <v>0</v>
      </c>
      <c r="BP244" s="49">
        <f t="shared" si="89"/>
        <v>0.01</v>
      </c>
      <c r="BQ244" s="49">
        <f t="shared" si="89"/>
        <v>0</v>
      </c>
      <c r="BR244" s="49">
        <f t="shared" ref="BR244:CI244" si="90">SUM(BR242:BR243)</f>
        <v>0</v>
      </c>
      <c r="BS244" s="49">
        <f t="shared" si="90"/>
        <v>0</v>
      </c>
      <c r="BT244" s="49">
        <f t="shared" si="90"/>
        <v>0</v>
      </c>
      <c r="BU244" s="49">
        <f t="shared" si="90"/>
        <v>0</v>
      </c>
      <c r="BV244" s="49">
        <f t="shared" si="90"/>
        <v>0.03</v>
      </c>
      <c r="BW244" s="49">
        <f t="shared" si="90"/>
        <v>0</v>
      </c>
      <c r="BX244" s="49">
        <f t="shared" si="90"/>
        <v>0</v>
      </c>
      <c r="BY244" s="49">
        <f t="shared" si="90"/>
        <v>0.01</v>
      </c>
      <c r="BZ244" s="49">
        <f t="shared" si="90"/>
        <v>0</v>
      </c>
      <c r="CA244" s="49">
        <f t="shared" si="90"/>
        <v>0</v>
      </c>
      <c r="CB244" s="49">
        <f t="shared" si="90"/>
        <v>0</v>
      </c>
      <c r="CC244" s="49">
        <f t="shared" si="90"/>
        <v>0</v>
      </c>
      <c r="CD244" s="49">
        <f t="shared" si="90"/>
        <v>0</v>
      </c>
      <c r="CE244" s="49">
        <f t="shared" si="90"/>
        <v>0.91</v>
      </c>
      <c r="CF244" s="49">
        <f t="shared" si="90"/>
        <v>22.76</v>
      </c>
      <c r="CG244" s="49">
        <f t="shared" si="90"/>
        <v>0</v>
      </c>
      <c r="CH244" s="49">
        <f t="shared" si="90"/>
        <v>1.73</v>
      </c>
      <c r="CI244" s="49">
        <f t="shared" si="90"/>
        <v>1.7100000000000002</v>
      </c>
    </row>
    <row r="245" spans="1:87" s="19" customFormat="1" x14ac:dyDescent="0.25">
      <c r="A245" s="55"/>
      <c r="B245" s="14" t="s">
        <v>247</v>
      </c>
      <c r="C245" s="62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  <c r="AG245" s="55"/>
      <c r="AH245" s="55"/>
      <c r="AI245" s="55"/>
      <c r="AJ245" s="55"/>
      <c r="AK245" s="55"/>
      <c r="AL245" s="55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63"/>
      <c r="BN245" s="63"/>
      <c r="BO245" s="63"/>
      <c r="BP245" s="63"/>
      <c r="BQ245" s="63"/>
      <c r="BR245" s="63"/>
      <c r="BS245" s="63"/>
      <c r="BT245" s="63"/>
      <c r="BU245" s="63"/>
      <c r="BV245" s="63"/>
      <c r="BW245" s="63"/>
      <c r="BX245" s="63"/>
      <c r="BY245" s="63"/>
      <c r="BZ245" s="63"/>
      <c r="CA245" s="63"/>
      <c r="CB245" s="63"/>
      <c r="CC245" s="63"/>
      <c r="CD245" s="63"/>
      <c r="CE245" s="63"/>
      <c r="CF245" s="63"/>
      <c r="CG245" s="63"/>
      <c r="CH245" s="63"/>
      <c r="CI245" s="63"/>
    </row>
    <row r="246" spans="1:87" s="19" customFormat="1" x14ac:dyDescent="0.25">
      <c r="A246" s="54" t="s">
        <v>258</v>
      </c>
      <c r="B246" s="47" t="s">
        <v>103</v>
      </c>
      <c r="C246" s="65">
        <v>70</v>
      </c>
      <c r="D246" s="54" t="str">
        <f>"70"</f>
        <v>70</v>
      </c>
      <c r="E246" s="54">
        <v>0.28000000000000003</v>
      </c>
      <c r="F246" s="54">
        <v>0.28000000000000003</v>
      </c>
      <c r="G246" s="54">
        <v>0.21</v>
      </c>
      <c r="H246" s="54">
        <v>0.21</v>
      </c>
      <c r="I246" s="54">
        <v>9.17</v>
      </c>
      <c r="J246" s="54">
        <v>9.17</v>
      </c>
      <c r="K246" s="54">
        <v>102.04</v>
      </c>
      <c r="L246" s="54">
        <v>35.482999999999997</v>
      </c>
      <c r="M246" s="54">
        <v>0</v>
      </c>
      <c r="N246" s="54">
        <v>0</v>
      </c>
      <c r="O246" s="54">
        <v>0</v>
      </c>
      <c r="P246" s="54">
        <v>0</v>
      </c>
      <c r="Q246" s="54">
        <v>6.86</v>
      </c>
      <c r="R246" s="54">
        <v>0.35</v>
      </c>
      <c r="S246" s="54">
        <v>1.96</v>
      </c>
      <c r="T246" s="54">
        <v>0</v>
      </c>
      <c r="U246" s="54">
        <v>0</v>
      </c>
      <c r="V246" s="54">
        <v>0.35</v>
      </c>
      <c r="W246" s="54">
        <v>0.49</v>
      </c>
      <c r="X246" s="54">
        <v>9.8000000000000007</v>
      </c>
      <c r="Y246" s="54">
        <v>108.5</v>
      </c>
      <c r="Z246" s="54">
        <v>13.3</v>
      </c>
      <c r="AA246" s="54">
        <v>8.4</v>
      </c>
      <c r="AB246" s="54">
        <v>11.2</v>
      </c>
      <c r="AC246" s="54">
        <v>1.61</v>
      </c>
      <c r="AD246" s="54">
        <v>0</v>
      </c>
      <c r="AE246" s="54">
        <v>7</v>
      </c>
      <c r="AF246" s="54">
        <v>1.4</v>
      </c>
      <c r="AG246" s="54">
        <v>0.28000000000000003</v>
      </c>
      <c r="AH246" s="54">
        <v>0.01</v>
      </c>
      <c r="AI246" s="54">
        <v>0.02</v>
      </c>
      <c r="AJ246" s="54">
        <v>7.0000000000000007E-2</v>
      </c>
      <c r="AK246" s="54">
        <v>0.14000000000000001</v>
      </c>
      <c r="AL246" s="54">
        <v>3.5</v>
      </c>
      <c r="AM246" s="46">
        <v>0</v>
      </c>
      <c r="AN246" s="46">
        <v>17.5</v>
      </c>
      <c r="AO246" s="46">
        <v>17.5</v>
      </c>
      <c r="AP246" s="46">
        <v>16.100000000000001</v>
      </c>
      <c r="AQ246" s="46">
        <v>17.5</v>
      </c>
      <c r="AR246" s="46">
        <v>3.5</v>
      </c>
      <c r="AS246" s="46">
        <v>19.600000000000001</v>
      </c>
      <c r="AT246" s="46">
        <v>3.5</v>
      </c>
      <c r="AU246" s="46">
        <v>21.7</v>
      </c>
      <c r="AV246" s="46">
        <v>9.8000000000000007</v>
      </c>
      <c r="AW246" s="46">
        <v>14.7</v>
      </c>
      <c r="AX246" s="46">
        <v>98</v>
      </c>
      <c r="AY246" s="46">
        <v>6.3</v>
      </c>
      <c r="AZ246" s="46">
        <v>5.6</v>
      </c>
      <c r="BA246" s="46">
        <v>18.899999999999999</v>
      </c>
      <c r="BB246" s="46">
        <v>0</v>
      </c>
      <c r="BC246" s="46">
        <v>4.9000000000000004</v>
      </c>
      <c r="BD246" s="46">
        <v>11.2</v>
      </c>
      <c r="BE246" s="46">
        <v>8.4</v>
      </c>
      <c r="BF246" s="46">
        <v>2.1</v>
      </c>
      <c r="BG246" s="46">
        <v>0</v>
      </c>
      <c r="BH246" s="46">
        <v>0</v>
      </c>
      <c r="BI246" s="46">
        <v>0</v>
      </c>
      <c r="BJ246" s="46">
        <v>0</v>
      </c>
      <c r="BK246" s="46">
        <v>0</v>
      </c>
      <c r="BL246" s="46">
        <v>0</v>
      </c>
      <c r="BM246" s="46">
        <v>0</v>
      </c>
      <c r="BN246" s="46">
        <v>0</v>
      </c>
      <c r="BO246" s="46">
        <v>0</v>
      </c>
      <c r="BP246" s="46">
        <v>0</v>
      </c>
      <c r="BQ246" s="46">
        <v>0</v>
      </c>
      <c r="BR246" s="46">
        <v>0</v>
      </c>
      <c r="BS246" s="46">
        <v>0</v>
      </c>
      <c r="BT246" s="46">
        <v>0</v>
      </c>
      <c r="BU246" s="46">
        <v>0</v>
      </c>
      <c r="BV246" s="46">
        <v>0</v>
      </c>
      <c r="BW246" s="46">
        <v>0</v>
      </c>
      <c r="BX246" s="46">
        <v>0</v>
      </c>
      <c r="BY246" s="46">
        <v>0</v>
      </c>
      <c r="BZ246" s="46">
        <v>0</v>
      </c>
      <c r="CA246" s="46">
        <v>0</v>
      </c>
      <c r="CB246" s="46">
        <v>0</v>
      </c>
      <c r="CC246" s="46">
        <v>0</v>
      </c>
      <c r="CD246" s="46">
        <v>0</v>
      </c>
      <c r="CE246" s="46">
        <v>59.5</v>
      </c>
      <c r="CF246" s="46">
        <v>1.17</v>
      </c>
      <c r="CG246" s="46"/>
      <c r="CH246" s="46">
        <v>3.5</v>
      </c>
      <c r="CI246" s="46">
        <v>3.5</v>
      </c>
    </row>
    <row r="247" spans="1:87" s="19" customFormat="1" x14ac:dyDescent="0.25">
      <c r="A247" s="42" t="str">
        <f>"259"</f>
        <v>259</v>
      </c>
      <c r="B247" s="48" t="s">
        <v>107</v>
      </c>
      <c r="C247" s="57" t="s">
        <v>240</v>
      </c>
      <c r="D247" s="37" t="str">
        <f>"40/100"</f>
        <v>40/100</v>
      </c>
      <c r="E247" s="37">
        <v>15.61</v>
      </c>
      <c r="F247" s="37">
        <v>12.85</v>
      </c>
      <c r="G247" s="37">
        <v>12.35</v>
      </c>
      <c r="H247" s="37">
        <v>10.42</v>
      </c>
      <c r="I247" s="37">
        <v>13.94</v>
      </c>
      <c r="J247" s="37">
        <v>13.89</v>
      </c>
      <c r="K247" s="37">
        <v>227.96</v>
      </c>
      <c r="L247" s="37">
        <v>199.44531235599999</v>
      </c>
      <c r="M247" s="37">
        <v>0.72</v>
      </c>
      <c r="N247" s="37">
        <v>3.38</v>
      </c>
      <c r="O247" s="37">
        <v>0</v>
      </c>
      <c r="P247" s="37">
        <v>0</v>
      </c>
      <c r="Q247" s="37">
        <v>2.86</v>
      </c>
      <c r="R247" s="37">
        <v>9.7100000000000009</v>
      </c>
      <c r="S247" s="37">
        <v>1.33</v>
      </c>
      <c r="T247" s="37">
        <v>0</v>
      </c>
      <c r="U247" s="37">
        <v>0</v>
      </c>
      <c r="V247" s="37">
        <v>0.31</v>
      </c>
      <c r="W247" s="37">
        <v>1.7</v>
      </c>
      <c r="X247" s="37">
        <v>238.67</v>
      </c>
      <c r="Y247" s="37">
        <v>371.58</v>
      </c>
      <c r="Z247" s="37">
        <v>12.33</v>
      </c>
      <c r="AA247" s="37">
        <v>17.84</v>
      </c>
      <c r="AB247" s="37">
        <v>42.84</v>
      </c>
      <c r="AC247" s="37">
        <v>0.7</v>
      </c>
      <c r="AD247" s="37">
        <v>0</v>
      </c>
      <c r="AE247" s="37">
        <v>681.01</v>
      </c>
      <c r="AF247" s="37">
        <v>177.11</v>
      </c>
      <c r="AG247" s="37">
        <v>2.4900000000000002</v>
      </c>
      <c r="AH247" s="37">
        <v>0.05</v>
      </c>
      <c r="AI247" s="37">
        <v>0.04</v>
      </c>
      <c r="AJ247" s="37">
        <v>0.72</v>
      </c>
      <c r="AK247" s="37">
        <v>1.59</v>
      </c>
      <c r="AL247" s="37">
        <v>2.84</v>
      </c>
      <c r="AM247" s="42">
        <v>0</v>
      </c>
      <c r="AN247" s="42">
        <v>25.25</v>
      </c>
      <c r="AO247" s="42">
        <v>33.44</v>
      </c>
      <c r="AP247" s="42">
        <v>45.61</v>
      </c>
      <c r="AQ247" s="42">
        <v>43.55</v>
      </c>
      <c r="AR247" s="42">
        <v>9.02</v>
      </c>
      <c r="AS247" s="42">
        <v>31.54</v>
      </c>
      <c r="AT247" s="42">
        <v>14.42</v>
      </c>
      <c r="AU247" s="42">
        <v>34.770000000000003</v>
      </c>
      <c r="AV247" s="42">
        <v>44.14</v>
      </c>
      <c r="AW247" s="42">
        <v>108.1</v>
      </c>
      <c r="AX247" s="42">
        <v>57.9</v>
      </c>
      <c r="AY247" s="42">
        <v>12.54</v>
      </c>
      <c r="AZ247" s="42">
        <v>32.51</v>
      </c>
      <c r="BA247" s="42">
        <v>197.02</v>
      </c>
      <c r="BB247" s="42">
        <v>0</v>
      </c>
      <c r="BC247" s="42">
        <v>34.5</v>
      </c>
      <c r="BD247" s="42">
        <v>26.2</v>
      </c>
      <c r="BE247" s="42">
        <v>23.47</v>
      </c>
      <c r="BF247" s="42">
        <v>11.76</v>
      </c>
      <c r="BG247" s="42">
        <v>0</v>
      </c>
      <c r="BH247" s="42">
        <v>0</v>
      </c>
      <c r="BI247" s="42">
        <v>0</v>
      </c>
      <c r="BJ247" s="42">
        <v>0</v>
      </c>
      <c r="BK247" s="42">
        <v>0</v>
      </c>
      <c r="BL247" s="42">
        <v>0</v>
      </c>
      <c r="BM247" s="42">
        <v>0</v>
      </c>
      <c r="BN247" s="42">
        <v>0.27</v>
      </c>
      <c r="BO247" s="42">
        <v>0</v>
      </c>
      <c r="BP247" s="42">
        <v>0.16</v>
      </c>
      <c r="BQ247" s="42">
        <v>0.01</v>
      </c>
      <c r="BR247" s="42">
        <v>0.03</v>
      </c>
      <c r="BS247" s="42">
        <v>0</v>
      </c>
      <c r="BT247" s="42">
        <v>0</v>
      </c>
      <c r="BU247" s="42">
        <v>0</v>
      </c>
      <c r="BV247" s="42">
        <v>0.97</v>
      </c>
      <c r="BW247" s="42">
        <v>0</v>
      </c>
      <c r="BX247" s="42">
        <v>0</v>
      </c>
      <c r="BY247" s="42">
        <v>2.79</v>
      </c>
      <c r="BZ247" s="42">
        <v>0</v>
      </c>
      <c r="CA247" s="42">
        <v>0</v>
      </c>
      <c r="CB247" s="42">
        <v>0</v>
      </c>
      <c r="CC247" s="42">
        <v>0</v>
      </c>
      <c r="CD247" s="42">
        <v>0</v>
      </c>
      <c r="CE247" s="42">
        <v>115.34</v>
      </c>
      <c r="CF247" s="42">
        <v>113.5</v>
      </c>
      <c r="CG247" s="42"/>
      <c r="CH247" s="42">
        <v>2.8</v>
      </c>
      <c r="CI247" s="42">
        <v>2.8</v>
      </c>
    </row>
    <row r="248" spans="1:87" s="19" customFormat="1" x14ac:dyDescent="0.25">
      <c r="A248" s="37"/>
      <c r="B248" s="48" t="s">
        <v>144</v>
      </c>
      <c r="C248" s="64">
        <v>180</v>
      </c>
      <c r="D248" s="37" t="str">
        <f>"150"</f>
        <v>150</v>
      </c>
      <c r="E248" s="37">
        <v>0.24</v>
      </c>
      <c r="F248" s="37">
        <v>0.2</v>
      </c>
      <c r="G248" s="37">
        <v>0.05</v>
      </c>
      <c r="H248" s="37">
        <v>0.04</v>
      </c>
      <c r="I248" s="37">
        <v>9.43</v>
      </c>
      <c r="J248" s="37">
        <v>7.86</v>
      </c>
      <c r="K248" s="37">
        <v>37.930999999999997</v>
      </c>
      <c r="L248" s="37">
        <v>31.608750000000001</v>
      </c>
      <c r="M248" s="37">
        <v>0</v>
      </c>
      <c r="N248" s="37">
        <v>0</v>
      </c>
      <c r="O248" s="37">
        <v>0</v>
      </c>
      <c r="P248" s="37">
        <v>0</v>
      </c>
      <c r="Q248" s="37">
        <v>7.67</v>
      </c>
      <c r="R248" s="37">
        <v>0</v>
      </c>
      <c r="S248" s="37">
        <v>0.19</v>
      </c>
      <c r="T248" s="37">
        <v>0</v>
      </c>
      <c r="U248" s="37">
        <v>0</v>
      </c>
      <c r="V248" s="37">
        <v>0.3</v>
      </c>
      <c r="W248" s="37">
        <v>0.08</v>
      </c>
      <c r="X248" s="37">
        <v>0.65</v>
      </c>
      <c r="Y248" s="37">
        <v>8.7799999999999994</v>
      </c>
      <c r="Z248" s="37">
        <v>2.33</v>
      </c>
      <c r="AA248" s="37">
        <v>0.63</v>
      </c>
      <c r="AB248" s="37">
        <v>1.1599999999999999</v>
      </c>
      <c r="AC248" s="37">
        <v>0.05</v>
      </c>
      <c r="AD248" s="37">
        <v>0</v>
      </c>
      <c r="AE248" s="37">
        <v>0.53</v>
      </c>
      <c r="AF248" s="37">
        <v>0.11</v>
      </c>
      <c r="AG248" s="37">
        <v>0.01</v>
      </c>
      <c r="AH248" s="37">
        <v>0</v>
      </c>
      <c r="AI248" s="37">
        <v>0</v>
      </c>
      <c r="AJ248" s="37">
        <v>0.01</v>
      </c>
      <c r="AK248" s="37">
        <v>0.01</v>
      </c>
      <c r="AL248" s="37">
        <v>2.1</v>
      </c>
      <c r="AM248" s="42">
        <v>0</v>
      </c>
      <c r="AN248" s="42">
        <v>0.74</v>
      </c>
      <c r="AO248" s="42">
        <v>0.84</v>
      </c>
      <c r="AP248" s="42">
        <v>0.68</v>
      </c>
      <c r="AQ248" s="42">
        <v>1.26</v>
      </c>
      <c r="AR248" s="42">
        <v>0.32</v>
      </c>
      <c r="AS248" s="42">
        <v>1.31</v>
      </c>
      <c r="AT248" s="42">
        <v>0</v>
      </c>
      <c r="AU248" s="42">
        <v>1.68</v>
      </c>
      <c r="AV248" s="42">
        <v>0</v>
      </c>
      <c r="AW248" s="42">
        <v>0</v>
      </c>
      <c r="AX248" s="42">
        <v>0</v>
      </c>
      <c r="AY248" s="42">
        <v>0.95</v>
      </c>
      <c r="AZ248" s="42">
        <v>0</v>
      </c>
      <c r="BA248" s="42">
        <v>0</v>
      </c>
      <c r="BB248" s="42">
        <v>0</v>
      </c>
      <c r="BC248" s="42">
        <v>0</v>
      </c>
      <c r="BD248" s="42">
        <v>0</v>
      </c>
      <c r="BE248" s="42">
        <v>0</v>
      </c>
      <c r="BF248" s="42">
        <v>0</v>
      </c>
      <c r="BG248" s="42">
        <v>0</v>
      </c>
      <c r="BH248" s="42">
        <v>0</v>
      </c>
      <c r="BI248" s="42">
        <v>0</v>
      </c>
      <c r="BJ248" s="42">
        <v>0</v>
      </c>
      <c r="BK248" s="42">
        <v>0</v>
      </c>
      <c r="BL248" s="42">
        <v>0</v>
      </c>
      <c r="BM248" s="42">
        <v>0</v>
      </c>
      <c r="BN248" s="42">
        <v>0</v>
      </c>
      <c r="BO248" s="42">
        <v>0</v>
      </c>
      <c r="BP248" s="42">
        <v>0</v>
      </c>
      <c r="BQ248" s="42">
        <v>0</v>
      </c>
      <c r="BR248" s="42">
        <v>0</v>
      </c>
      <c r="BS248" s="42">
        <v>0</v>
      </c>
      <c r="BT248" s="42">
        <v>0</v>
      </c>
      <c r="BU248" s="42">
        <v>0</v>
      </c>
      <c r="BV248" s="42">
        <v>0</v>
      </c>
      <c r="BW248" s="42">
        <v>0</v>
      </c>
      <c r="BX248" s="42">
        <v>0</v>
      </c>
      <c r="BY248" s="42">
        <v>0</v>
      </c>
      <c r="BZ248" s="42">
        <v>0</v>
      </c>
      <c r="CA248" s="42">
        <v>0</v>
      </c>
      <c r="CB248" s="42">
        <v>0</v>
      </c>
      <c r="CC248" s="42">
        <v>0</v>
      </c>
      <c r="CD248" s="42">
        <v>0</v>
      </c>
      <c r="CE248" s="42">
        <v>4.68</v>
      </c>
      <c r="CF248" s="42">
        <v>0.09</v>
      </c>
      <c r="CG248" s="42"/>
      <c r="CH248" s="42">
        <v>2.5</v>
      </c>
      <c r="CI248" s="42">
        <v>2.1</v>
      </c>
    </row>
    <row r="249" spans="1:87" s="19" customFormat="1" x14ac:dyDescent="0.25">
      <c r="A249" s="54" t="s">
        <v>120</v>
      </c>
      <c r="B249" s="47" t="s">
        <v>97</v>
      </c>
      <c r="C249" s="65">
        <v>30</v>
      </c>
      <c r="D249" s="54" t="str">
        <f>"30"</f>
        <v>30</v>
      </c>
      <c r="E249" s="54">
        <v>1.98</v>
      </c>
      <c r="F249" s="54">
        <v>1.98</v>
      </c>
      <c r="G249" s="54">
        <v>0.2</v>
      </c>
      <c r="H249" s="54">
        <v>0.2</v>
      </c>
      <c r="I249" s="54">
        <v>14.07</v>
      </c>
      <c r="J249" s="54">
        <v>14.07</v>
      </c>
      <c r="K249" s="54">
        <v>67.170299999999997</v>
      </c>
      <c r="L249" s="54">
        <v>67.170299999999997</v>
      </c>
      <c r="M249" s="54">
        <v>0</v>
      </c>
      <c r="N249" s="54">
        <v>0</v>
      </c>
      <c r="O249" s="54">
        <v>0</v>
      </c>
      <c r="P249" s="54">
        <v>0</v>
      </c>
      <c r="Q249" s="54">
        <v>0.33</v>
      </c>
      <c r="R249" s="54">
        <v>13.68</v>
      </c>
      <c r="S249" s="54">
        <v>0.06</v>
      </c>
      <c r="T249" s="54">
        <v>0</v>
      </c>
      <c r="U249" s="54">
        <v>0</v>
      </c>
      <c r="V249" s="54">
        <v>0</v>
      </c>
      <c r="W249" s="54">
        <v>0.54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4">
        <v>0</v>
      </c>
      <c r="AL249" s="54">
        <v>0</v>
      </c>
      <c r="AM249" s="46">
        <v>0</v>
      </c>
      <c r="AN249" s="46">
        <v>95.79</v>
      </c>
      <c r="AO249" s="46">
        <v>99.7</v>
      </c>
      <c r="AP249" s="46">
        <v>152.69</v>
      </c>
      <c r="AQ249" s="46">
        <v>50.63</v>
      </c>
      <c r="AR249" s="46">
        <v>30.02</v>
      </c>
      <c r="AS249" s="46">
        <v>60.03</v>
      </c>
      <c r="AT249" s="46">
        <v>22.71</v>
      </c>
      <c r="AU249" s="46">
        <v>108.58</v>
      </c>
      <c r="AV249" s="46">
        <v>67.34</v>
      </c>
      <c r="AW249" s="46">
        <v>93.96</v>
      </c>
      <c r="AX249" s="46">
        <v>77.52</v>
      </c>
      <c r="AY249" s="46">
        <v>40.72</v>
      </c>
      <c r="AZ249" s="46">
        <v>72.040000000000006</v>
      </c>
      <c r="BA249" s="46">
        <v>602.39</v>
      </c>
      <c r="BB249" s="46">
        <v>0</v>
      </c>
      <c r="BC249" s="46">
        <v>196.27</v>
      </c>
      <c r="BD249" s="46">
        <v>85.35</v>
      </c>
      <c r="BE249" s="46">
        <v>56.64</v>
      </c>
      <c r="BF249" s="46">
        <v>44.89</v>
      </c>
      <c r="BG249" s="46">
        <v>0</v>
      </c>
      <c r="BH249" s="46">
        <v>0</v>
      </c>
      <c r="BI249" s="46">
        <v>0</v>
      </c>
      <c r="BJ249" s="46">
        <v>0</v>
      </c>
      <c r="BK249" s="46">
        <v>0</v>
      </c>
      <c r="BL249" s="46">
        <v>0</v>
      </c>
      <c r="BM249" s="46">
        <v>0</v>
      </c>
      <c r="BN249" s="46">
        <v>0.02</v>
      </c>
      <c r="BO249" s="46">
        <v>0</v>
      </c>
      <c r="BP249" s="46">
        <v>0</v>
      </c>
      <c r="BQ249" s="46">
        <v>0</v>
      </c>
      <c r="BR249" s="46">
        <v>0</v>
      </c>
      <c r="BS249" s="46">
        <v>0</v>
      </c>
      <c r="BT249" s="46">
        <v>0</v>
      </c>
      <c r="BU249" s="46">
        <v>0</v>
      </c>
      <c r="BV249" s="46">
        <v>0.02</v>
      </c>
      <c r="BW249" s="46">
        <v>0</v>
      </c>
      <c r="BX249" s="46">
        <v>0</v>
      </c>
      <c r="BY249" s="46">
        <v>0.08</v>
      </c>
      <c r="BZ249" s="46">
        <v>0</v>
      </c>
      <c r="CA249" s="46">
        <v>0</v>
      </c>
      <c r="CB249" s="46">
        <v>0</v>
      </c>
      <c r="CC249" s="46">
        <v>0</v>
      </c>
      <c r="CD249" s="46">
        <v>0</v>
      </c>
      <c r="CE249" s="46">
        <v>11.73</v>
      </c>
      <c r="CF249" s="46">
        <v>0</v>
      </c>
      <c r="CG249" s="46"/>
      <c r="CH249" s="46">
        <v>0</v>
      </c>
      <c r="CI249" s="46">
        <v>0</v>
      </c>
    </row>
    <row r="250" spans="1:87" s="19" customFormat="1" x14ac:dyDescent="0.25">
      <c r="A250" s="49"/>
      <c r="B250" s="18" t="s">
        <v>248</v>
      </c>
      <c r="C250" s="66">
        <v>430</v>
      </c>
      <c r="D250" s="49">
        <v>390</v>
      </c>
      <c r="E250" s="49">
        <f>SUM(E246:E249)</f>
        <v>18.11</v>
      </c>
      <c r="F250" s="49">
        <f t="shared" ref="F250:BQ250" si="91">SUM(F246:F249)</f>
        <v>15.309999999999999</v>
      </c>
      <c r="G250" s="49">
        <f t="shared" si="91"/>
        <v>12.81</v>
      </c>
      <c r="H250" s="49">
        <f t="shared" si="91"/>
        <v>10.87</v>
      </c>
      <c r="I250" s="49">
        <f t="shared" si="91"/>
        <v>46.61</v>
      </c>
      <c r="J250" s="49">
        <f t="shared" si="91"/>
        <v>44.99</v>
      </c>
      <c r="K250" s="49">
        <f t="shared" si="91"/>
        <v>435.10129999999998</v>
      </c>
      <c r="L250" s="49">
        <f t="shared" si="91"/>
        <v>333.70736235599998</v>
      </c>
      <c r="M250" s="49">
        <f t="shared" si="91"/>
        <v>0.72</v>
      </c>
      <c r="N250" s="49">
        <f t="shared" si="91"/>
        <v>3.38</v>
      </c>
      <c r="O250" s="49">
        <f t="shared" si="91"/>
        <v>0</v>
      </c>
      <c r="P250" s="49">
        <f t="shared" si="91"/>
        <v>0</v>
      </c>
      <c r="Q250" s="49">
        <f t="shared" si="91"/>
        <v>17.72</v>
      </c>
      <c r="R250" s="49">
        <f t="shared" si="91"/>
        <v>23.740000000000002</v>
      </c>
      <c r="S250" s="49">
        <f t="shared" si="91"/>
        <v>3.54</v>
      </c>
      <c r="T250" s="49">
        <f t="shared" si="91"/>
        <v>0</v>
      </c>
      <c r="U250" s="49">
        <f t="shared" si="91"/>
        <v>0</v>
      </c>
      <c r="V250" s="49">
        <f t="shared" si="91"/>
        <v>0.96</v>
      </c>
      <c r="W250" s="49">
        <f t="shared" si="91"/>
        <v>2.81</v>
      </c>
      <c r="X250" s="49">
        <f t="shared" si="91"/>
        <v>249.12</v>
      </c>
      <c r="Y250" s="49">
        <f t="shared" si="91"/>
        <v>488.85999999999996</v>
      </c>
      <c r="Z250" s="49">
        <f t="shared" si="91"/>
        <v>27.96</v>
      </c>
      <c r="AA250" s="49">
        <f t="shared" si="91"/>
        <v>26.87</v>
      </c>
      <c r="AB250" s="49">
        <f t="shared" si="91"/>
        <v>55.2</v>
      </c>
      <c r="AC250" s="49">
        <f t="shared" si="91"/>
        <v>2.36</v>
      </c>
      <c r="AD250" s="49">
        <f t="shared" si="91"/>
        <v>0</v>
      </c>
      <c r="AE250" s="49">
        <f t="shared" si="91"/>
        <v>688.54</v>
      </c>
      <c r="AF250" s="49">
        <f t="shared" si="91"/>
        <v>178.62000000000003</v>
      </c>
      <c r="AG250" s="49">
        <f t="shared" si="91"/>
        <v>2.7800000000000002</v>
      </c>
      <c r="AH250" s="49">
        <f t="shared" si="91"/>
        <v>6.0000000000000005E-2</v>
      </c>
      <c r="AI250" s="49">
        <f t="shared" si="91"/>
        <v>0.06</v>
      </c>
      <c r="AJ250" s="49">
        <f t="shared" si="91"/>
        <v>0.8</v>
      </c>
      <c r="AK250" s="49">
        <f t="shared" si="91"/>
        <v>1.74</v>
      </c>
      <c r="AL250" s="49">
        <f t="shared" si="91"/>
        <v>8.44</v>
      </c>
      <c r="AM250" s="49">
        <f t="shared" si="91"/>
        <v>0</v>
      </c>
      <c r="AN250" s="49">
        <f t="shared" si="91"/>
        <v>139.28</v>
      </c>
      <c r="AO250" s="49">
        <f t="shared" si="91"/>
        <v>151.48000000000002</v>
      </c>
      <c r="AP250" s="49">
        <f t="shared" si="91"/>
        <v>215.07999999999998</v>
      </c>
      <c r="AQ250" s="49">
        <f t="shared" si="91"/>
        <v>112.94</v>
      </c>
      <c r="AR250" s="49">
        <f t="shared" si="91"/>
        <v>42.86</v>
      </c>
      <c r="AS250" s="49">
        <f t="shared" si="91"/>
        <v>112.48</v>
      </c>
      <c r="AT250" s="49">
        <f t="shared" si="91"/>
        <v>40.630000000000003</v>
      </c>
      <c r="AU250" s="49">
        <f t="shared" si="91"/>
        <v>166.73</v>
      </c>
      <c r="AV250" s="49">
        <f t="shared" si="91"/>
        <v>121.28</v>
      </c>
      <c r="AW250" s="49">
        <f t="shared" si="91"/>
        <v>216.76</v>
      </c>
      <c r="AX250" s="49">
        <f t="shared" si="91"/>
        <v>233.42000000000002</v>
      </c>
      <c r="AY250" s="49">
        <f t="shared" si="91"/>
        <v>60.51</v>
      </c>
      <c r="AZ250" s="49">
        <f t="shared" si="91"/>
        <v>110.15</v>
      </c>
      <c r="BA250" s="49">
        <f t="shared" si="91"/>
        <v>818.31</v>
      </c>
      <c r="BB250" s="49">
        <f t="shared" si="91"/>
        <v>0</v>
      </c>
      <c r="BC250" s="49">
        <f t="shared" si="91"/>
        <v>235.67000000000002</v>
      </c>
      <c r="BD250" s="49">
        <f t="shared" si="91"/>
        <v>122.75</v>
      </c>
      <c r="BE250" s="49">
        <f t="shared" si="91"/>
        <v>88.509999999999991</v>
      </c>
      <c r="BF250" s="49">
        <f t="shared" si="91"/>
        <v>58.75</v>
      </c>
      <c r="BG250" s="49">
        <f t="shared" si="91"/>
        <v>0</v>
      </c>
      <c r="BH250" s="49">
        <f t="shared" si="91"/>
        <v>0</v>
      </c>
      <c r="BI250" s="49">
        <f t="shared" si="91"/>
        <v>0</v>
      </c>
      <c r="BJ250" s="49">
        <f t="shared" si="91"/>
        <v>0</v>
      </c>
      <c r="BK250" s="49">
        <f t="shared" si="91"/>
        <v>0</v>
      </c>
      <c r="BL250" s="49">
        <f t="shared" si="91"/>
        <v>0</v>
      </c>
      <c r="BM250" s="49">
        <f t="shared" si="91"/>
        <v>0</v>
      </c>
      <c r="BN250" s="49">
        <f t="shared" si="91"/>
        <v>0.29000000000000004</v>
      </c>
      <c r="BO250" s="49">
        <f t="shared" si="91"/>
        <v>0</v>
      </c>
      <c r="BP250" s="49">
        <f t="shared" si="91"/>
        <v>0.16</v>
      </c>
      <c r="BQ250" s="49">
        <f t="shared" si="91"/>
        <v>0.01</v>
      </c>
      <c r="BR250" s="49">
        <f t="shared" ref="BR250:CI250" si="92">SUM(BR246:BR249)</f>
        <v>0.03</v>
      </c>
      <c r="BS250" s="49">
        <f t="shared" si="92"/>
        <v>0</v>
      </c>
      <c r="BT250" s="49">
        <f t="shared" si="92"/>
        <v>0</v>
      </c>
      <c r="BU250" s="49">
        <f t="shared" si="92"/>
        <v>0</v>
      </c>
      <c r="BV250" s="49">
        <f t="shared" si="92"/>
        <v>0.99</v>
      </c>
      <c r="BW250" s="49">
        <f t="shared" si="92"/>
        <v>0</v>
      </c>
      <c r="BX250" s="49">
        <f t="shared" si="92"/>
        <v>0</v>
      </c>
      <c r="BY250" s="49">
        <f t="shared" si="92"/>
        <v>2.87</v>
      </c>
      <c r="BZ250" s="49">
        <f t="shared" si="92"/>
        <v>0</v>
      </c>
      <c r="CA250" s="49">
        <f t="shared" si="92"/>
        <v>0</v>
      </c>
      <c r="CB250" s="49">
        <f t="shared" si="92"/>
        <v>0</v>
      </c>
      <c r="CC250" s="49">
        <f t="shared" si="92"/>
        <v>0</v>
      </c>
      <c r="CD250" s="49">
        <f t="shared" si="92"/>
        <v>0</v>
      </c>
      <c r="CE250" s="49">
        <f t="shared" si="92"/>
        <v>191.25</v>
      </c>
      <c r="CF250" s="49">
        <f t="shared" si="92"/>
        <v>114.76</v>
      </c>
      <c r="CG250" s="49">
        <f t="shared" si="92"/>
        <v>0</v>
      </c>
      <c r="CH250" s="49">
        <f t="shared" si="92"/>
        <v>8.8000000000000007</v>
      </c>
      <c r="CI250" s="49">
        <f t="shared" si="92"/>
        <v>8.4</v>
      </c>
    </row>
    <row r="251" spans="1:87" s="19" customFormat="1" x14ac:dyDescent="0.25">
      <c r="A251" s="49"/>
      <c r="B251" s="18" t="s">
        <v>99</v>
      </c>
      <c r="C251" s="59"/>
      <c r="D251" s="49"/>
      <c r="E251" s="49">
        <f>SUM(E229+E232+E240+E244+E250)</f>
        <v>61.353000000000002</v>
      </c>
      <c r="F251" s="49">
        <f t="shared" ref="F251:BQ251" si="93">SUM(F229+F232+F240+F244+F250)</f>
        <v>51.340999999999994</v>
      </c>
      <c r="G251" s="49">
        <f t="shared" si="93"/>
        <v>60.900000000000006</v>
      </c>
      <c r="H251" s="49">
        <f t="shared" si="93"/>
        <v>52.25</v>
      </c>
      <c r="I251" s="49">
        <f t="shared" si="93"/>
        <v>211.34199999999998</v>
      </c>
      <c r="J251" s="49">
        <f t="shared" si="93"/>
        <v>186.34</v>
      </c>
      <c r="K251" s="49">
        <f t="shared" si="93"/>
        <v>1682.0992999999999</v>
      </c>
      <c r="L251" s="49">
        <f t="shared" si="93"/>
        <v>1400.2609654065602</v>
      </c>
      <c r="M251" s="49">
        <f t="shared" si="93"/>
        <v>12.64</v>
      </c>
      <c r="N251" s="49">
        <f t="shared" si="93"/>
        <v>9.86</v>
      </c>
      <c r="O251" s="49">
        <f t="shared" si="93"/>
        <v>9.56</v>
      </c>
      <c r="P251" s="49">
        <f t="shared" si="93"/>
        <v>0</v>
      </c>
      <c r="Q251" s="49">
        <f t="shared" si="93"/>
        <v>75.169999999999987</v>
      </c>
      <c r="R251" s="49">
        <f t="shared" si="93"/>
        <v>99.269999999999982</v>
      </c>
      <c r="S251" s="49">
        <f t="shared" si="93"/>
        <v>13.370000000000001</v>
      </c>
      <c r="T251" s="49">
        <f t="shared" si="93"/>
        <v>0</v>
      </c>
      <c r="U251" s="49">
        <f t="shared" si="93"/>
        <v>0</v>
      </c>
      <c r="V251" s="49">
        <f t="shared" si="93"/>
        <v>2.75</v>
      </c>
      <c r="W251" s="49">
        <f t="shared" si="93"/>
        <v>11</v>
      </c>
      <c r="X251" s="49">
        <f t="shared" si="93"/>
        <v>1521.8999999999996</v>
      </c>
      <c r="Y251" s="49">
        <f t="shared" si="93"/>
        <v>1574.5399999999997</v>
      </c>
      <c r="Z251" s="49">
        <f t="shared" si="93"/>
        <v>379.95</v>
      </c>
      <c r="AA251" s="49">
        <f t="shared" si="93"/>
        <v>128.19</v>
      </c>
      <c r="AB251" s="49">
        <f t="shared" si="93"/>
        <v>451.91</v>
      </c>
      <c r="AC251" s="49">
        <f t="shared" si="93"/>
        <v>9.3500000000000014</v>
      </c>
      <c r="AD251" s="49">
        <f t="shared" si="93"/>
        <v>121.62</v>
      </c>
      <c r="AE251" s="49">
        <f t="shared" si="93"/>
        <v>2649.6</v>
      </c>
      <c r="AF251" s="49">
        <f t="shared" si="93"/>
        <v>699.33</v>
      </c>
      <c r="AG251" s="49">
        <f t="shared" si="93"/>
        <v>8.23</v>
      </c>
      <c r="AH251" s="49">
        <f t="shared" si="93"/>
        <v>1.28</v>
      </c>
      <c r="AI251" s="49">
        <f t="shared" si="93"/>
        <v>6.2399999999999993</v>
      </c>
      <c r="AJ251" s="49">
        <f t="shared" si="93"/>
        <v>3.4300000000000006</v>
      </c>
      <c r="AK251" s="49">
        <f t="shared" si="93"/>
        <v>5.5799999999999992</v>
      </c>
      <c r="AL251" s="49">
        <f t="shared" si="93"/>
        <v>22.61</v>
      </c>
      <c r="AM251" s="49">
        <f t="shared" si="93"/>
        <v>0.2</v>
      </c>
      <c r="AN251" s="49">
        <f t="shared" si="93"/>
        <v>807.8599999999999</v>
      </c>
      <c r="AO251" s="49">
        <f t="shared" si="93"/>
        <v>730.80000000000007</v>
      </c>
      <c r="AP251" s="49">
        <f t="shared" si="93"/>
        <v>1206.1599999999999</v>
      </c>
      <c r="AQ251" s="49">
        <f t="shared" si="93"/>
        <v>1007.3999999999999</v>
      </c>
      <c r="AR251" s="49">
        <f t="shared" si="93"/>
        <v>298.36999999999995</v>
      </c>
      <c r="AS251" s="49">
        <f t="shared" si="93"/>
        <v>598.16999999999996</v>
      </c>
      <c r="AT251" s="49">
        <f t="shared" si="93"/>
        <v>220.38</v>
      </c>
      <c r="AU251" s="49">
        <f t="shared" si="93"/>
        <v>795.44999999999993</v>
      </c>
      <c r="AV251" s="49">
        <f t="shared" si="93"/>
        <v>611.56999999999994</v>
      </c>
      <c r="AW251" s="49">
        <f t="shared" si="93"/>
        <v>757.2299999999999</v>
      </c>
      <c r="AX251" s="49">
        <f t="shared" si="93"/>
        <v>1154.73</v>
      </c>
      <c r="AY251" s="49">
        <f t="shared" si="93"/>
        <v>337.33</v>
      </c>
      <c r="AZ251" s="49">
        <f t="shared" si="93"/>
        <v>541.68999999999994</v>
      </c>
      <c r="BA251" s="49">
        <f t="shared" si="93"/>
        <v>3145.48</v>
      </c>
      <c r="BB251" s="49">
        <f t="shared" si="93"/>
        <v>44.84</v>
      </c>
      <c r="BC251" s="49">
        <f t="shared" si="93"/>
        <v>957.3</v>
      </c>
      <c r="BD251" s="49">
        <f t="shared" si="93"/>
        <v>619.76</v>
      </c>
      <c r="BE251" s="49">
        <f t="shared" si="93"/>
        <v>585.29</v>
      </c>
      <c r="BF251" s="49">
        <f t="shared" si="93"/>
        <v>257.53999999999996</v>
      </c>
      <c r="BG251" s="49">
        <f t="shared" si="93"/>
        <v>0.52</v>
      </c>
      <c r="BH251" s="49">
        <f t="shared" si="93"/>
        <v>0.15000000000000002</v>
      </c>
      <c r="BI251" s="49">
        <f t="shared" si="93"/>
        <v>0.13</v>
      </c>
      <c r="BJ251" s="49">
        <f t="shared" si="93"/>
        <v>0.31</v>
      </c>
      <c r="BK251" s="49">
        <f t="shared" si="93"/>
        <v>0.4</v>
      </c>
      <c r="BL251" s="49">
        <f t="shared" si="93"/>
        <v>1.36</v>
      </c>
      <c r="BM251" s="49">
        <f t="shared" si="93"/>
        <v>0.02</v>
      </c>
      <c r="BN251" s="49">
        <f t="shared" si="93"/>
        <v>3.63</v>
      </c>
      <c r="BO251" s="49">
        <f t="shared" si="93"/>
        <v>0.01</v>
      </c>
      <c r="BP251" s="49">
        <f t="shared" si="93"/>
        <v>1.3199999999999998</v>
      </c>
      <c r="BQ251" s="49">
        <f t="shared" si="93"/>
        <v>6.0000000000000005E-2</v>
      </c>
      <c r="BR251" s="49">
        <f t="shared" ref="BR251:CI251" si="94">SUM(BR229+BR232+BR240+BR244+BR250)</f>
        <v>0.09</v>
      </c>
      <c r="BS251" s="49">
        <f t="shared" si="94"/>
        <v>0</v>
      </c>
      <c r="BT251" s="49">
        <f t="shared" si="94"/>
        <v>0.14000000000000001</v>
      </c>
      <c r="BU251" s="49">
        <f t="shared" si="94"/>
        <v>0.44000000000000006</v>
      </c>
      <c r="BV251" s="49">
        <f t="shared" si="94"/>
        <v>5.4300000000000006</v>
      </c>
      <c r="BW251" s="49">
        <f t="shared" si="94"/>
        <v>0</v>
      </c>
      <c r="BX251" s="49">
        <f t="shared" si="94"/>
        <v>0</v>
      </c>
      <c r="BY251" s="49">
        <f t="shared" si="94"/>
        <v>8.629999999999999</v>
      </c>
      <c r="BZ251" s="49">
        <f t="shared" si="94"/>
        <v>0.04</v>
      </c>
      <c r="CA251" s="49">
        <f t="shared" si="94"/>
        <v>0</v>
      </c>
      <c r="CB251" s="49">
        <f t="shared" si="94"/>
        <v>0</v>
      </c>
      <c r="CC251" s="49">
        <f t="shared" si="94"/>
        <v>0</v>
      </c>
      <c r="CD251" s="49">
        <f t="shared" si="94"/>
        <v>0</v>
      </c>
      <c r="CE251" s="49">
        <f t="shared" si="94"/>
        <v>920.09999999999991</v>
      </c>
      <c r="CF251" s="49">
        <f t="shared" si="94"/>
        <v>563.19999999999993</v>
      </c>
      <c r="CG251" s="49">
        <f t="shared" si="94"/>
        <v>0</v>
      </c>
      <c r="CH251" s="49">
        <f t="shared" si="94"/>
        <v>32.730000000000004</v>
      </c>
      <c r="CI251" s="49">
        <f t="shared" si="94"/>
        <v>27.009999999999998</v>
      </c>
    </row>
    <row r="252" spans="1:87" x14ac:dyDescent="0.25">
      <c r="A252" s="55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/>
      <c r="BX252" s="53"/>
      <c r="BY252" s="53"/>
      <c r="BZ252" s="53"/>
      <c r="CA252" s="53"/>
      <c r="CB252" s="53"/>
      <c r="CC252" s="53"/>
      <c r="CD252" s="53"/>
      <c r="CE252" s="53"/>
      <c r="CF252" s="53"/>
      <c r="CG252" s="53"/>
      <c r="CH252" s="53"/>
      <c r="CI252" s="53"/>
    </row>
    <row r="253" spans="1:87" x14ac:dyDescent="0.25">
      <c r="A253" s="55"/>
      <c r="B253" s="21" t="s">
        <v>213</v>
      </c>
      <c r="C253" s="21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  <c r="BJ253" s="53"/>
      <c r="BK253" s="53"/>
      <c r="BL253" s="53"/>
      <c r="BM253" s="53"/>
      <c r="BN253" s="53"/>
      <c r="BO253" s="53"/>
      <c r="BP253" s="53"/>
      <c r="BQ253" s="53"/>
      <c r="BR253" s="53"/>
      <c r="BS253" s="53"/>
      <c r="BT253" s="53"/>
      <c r="BU253" s="53"/>
      <c r="BV253" s="53"/>
      <c r="BW253" s="53"/>
      <c r="BX253" s="53"/>
      <c r="BY253" s="53"/>
      <c r="BZ253" s="53"/>
      <c r="CA253" s="53"/>
      <c r="CB253" s="53"/>
      <c r="CC253" s="53"/>
      <c r="CD253" s="53"/>
      <c r="CE253" s="53"/>
      <c r="CF253" s="53"/>
      <c r="CG253" s="53"/>
      <c r="CH253" s="53"/>
      <c r="CI253" s="53"/>
    </row>
    <row r="254" spans="1:87" x14ac:dyDescent="0.25">
      <c r="A254" s="55"/>
      <c r="B254" s="14" t="s">
        <v>85</v>
      </c>
      <c r="C254" s="14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  <c r="BH254" s="53"/>
      <c r="BI254" s="53"/>
      <c r="BJ254" s="53"/>
      <c r="BK254" s="53"/>
      <c r="BL254" s="53"/>
      <c r="BM254" s="53"/>
      <c r="BN254" s="53"/>
      <c r="BO254" s="53"/>
      <c r="BP254" s="53"/>
      <c r="BQ254" s="53"/>
      <c r="BR254" s="53"/>
      <c r="BS254" s="53"/>
      <c r="BT254" s="53"/>
      <c r="BU254" s="53"/>
      <c r="BV254" s="53"/>
      <c r="BW254" s="53"/>
      <c r="BX254" s="53"/>
      <c r="BY254" s="53"/>
      <c r="BZ254" s="53"/>
      <c r="CA254" s="53"/>
      <c r="CB254" s="53"/>
      <c r="CC254" s="53"/>
      <c r="CD254" s="53"/>
      <c r="CE254" s="53"/>
      <c r="CF254" s="53"/>
      <c r="CG254" s="53"/>
      <c r="CH254" s="53"/>
      <c r="CI254" s="53"/>
    </row>
    <row r="255" spans="1:87" s="17" customFormat="1" x14ac:dyDescent="0.25">
      <c r="A255" s="42" t="str">
        <f>"4/6"</f>
        <v>4/6</v>
      </c>
      <c r="B255" s="48" t="s">
        <v>214</v>
      </c>
      <c r="C255" s="57" t="s">
        <v>230</v>
      </c>
      <c r="D255" s="37" t="str">
        <f>"125/5"</f>
        <v>125/5</v>
      </c>
      <c r="E255" s="37">
        <v>16.18</v>
      </c>
      <c r="F255" s="37">
        <v>15.56</v>
      </c>
      <c r="G255" s="37">
        <v>21.58</v>
      </c>
      <c r="H255" s="37">
        <v>20.87</v>
      </c>
      <c r="I255" s="37">
        <v>2.2000000000000002</v>
      </c>
      <c r="J255" s="37">
        <v>2.12</v>
      </c>
      <c r="K255" s="37">
        <v>268.44</v>
      </c>
      <c r="L255" s="37">
        <v>259.238</v>
      </c>
      <c r="M255" s="37">
        <v>11.14</v>
      </c>
      <c r="N255" s="37">
        <v>0.25</v>
      </c>
      <c r="O255" s="37">
        <v>0</v>
      </c>
      <c r="P255" s="37">
        <v>0</v>
      </c>
      <c r="Q255" s="37">
        <v>2.12</v>
      </c>
      <c r="R255" s="37">
        <v>0</v>
      </c>
      <c r="S255" s="37">
        <v>0</v>
      </c>
      <c r="T255" s="37">
        <v>0</v>
      </c>
      <c r="U255" s="37">
        <v>0</v>
      </c>
      <c r="V255" s="37">
        <v>0.37</v>
      </c>
      <c r="W255" s="37">
        <v>2.61</v>
      </c>
      <c r="X255" s="37">
        <v>560.86</v>
      </c>
      <c r="Y255" s="37">
        <v>168.35</v>
      </c>
      <c r="Z255" s="37">
        <v>228.62</v>
      </c>
      <c r="AA255" s="37">
        <v>21.29</v>
      </c>
      <c r="AB255" s="37">
        <v>262.61</v>
      </c>
      <c r="AC255" s="37">
        <v>2.0699999999999998</v>
      </c>
      <c r="AD255" s="37">
        <v>183.25</v>
      </c>
      <c r="AE255" s="37">
        <v>94.33</v>
      </c>
      <c r="AF255" s="37">
        <v>325.12</v>
      </c>
      <c r="AG255" s="37">
        <v>0.7</v>
      </c>
      <c r="AH255" s="37">
        <v>0.06</v>
      </c>
      <c r="AI255" s="37">
        <v>0.41</v>
      </c>
      <c r="AJ255" s="37">
        <v>0.2</v>
      </c>
      <c r="AK255" s="37">
        <v>4.57</v>
      </c>
      <c r="AL255" s="37">
        <v>0.22</v>
      </c>
      <c r="AM255" s="42">
        <v>0</v>
      </c>
      <c r="AN255" s="42">
        <v>933.21</v>
      </c>
      <c r="AO255" s="42">
        <v>725.93</v>
      </c>
      <c r="AP255" s="42">
        <v>1338.5</v>
      </c>
      <c r="AQ255" s="42">
        <v>1060.17</v>
      </c>
      <c r="AR255" s="42">
        <v>459.99</v>
      </c>
      <c r="AS255" s="42">
        <v>693.69</v>
      </c>
      <c r="AT255" s="42">
        <v>294.61</v>
      </c>
      <c r="AU255" s="42">
        <v>793.49</v>
      </c>
      <c r="AV255" s="42">
        <v>706.83</v>
      </c>
      <c r="AW255" s="42">
        <v>786.33</v>
      </c>
      <c r="AX255" s="42">
        <v>1261.23</v>
      </c>
      <c r="AY255" s="42">
        <v>393</v>
      </c>
      <c r="AZ255" s="42">
        <v>424.58</v>
      </c>
      <c r="BA255" s="42">
        <v>2283.12</v>
      </c>
      <c r="BB255" s="42">
        <v>11.52</v>
      </c>
      <c r="BC255" s="42">
        <v>758.4</v>
      </c>
      <c r="BD255" s="42">
        <v>971.05</v>
      </c>
      <c r="BE255" s="42">
        <v>667.73</v>
      </c>
      <c r="BF255" s="42">
        <v>283.36</v>
      </c>
      <c r="BG255" s="42">
        <v>0.27</v>
      </c>
      <c r="BH255" s="42">
        <v>0.14000000000000001</v>
      </c>
      <c r="BI255" s="42">
        <v>0.12</v>
      </c>
      <c r="BJ255" s="42">
        <v>0.31</v>
      </c>
      <c r="BK255" s="42">
        <v>0.36</v>
      </c>
      <c r="BL255" s="42">
        <v>1.28</v>
      </c>
      <c r="BM255" s="42">
        <v>0.06</v>
      </c>
      <c r="BN255" s="42">
        <v>3.21</v>
      </c>
      <c r="BO255" s="42">
        <v>0.01</v>
      </c>
      <c r="BP255" s="42">
        <v>0.91</v>
      </c>
      <c r="BQ255" s="42">
        <v>0.01</v>
      </c>
      <c r="BR255" s="42">
        <v>0</v>
      </c>
      <c r="BS255" s="42">
        <v>0</v>
      </c>
      <c r="BT255" s="42">
        <v>0.22</v>
      </c>
      <c r="BU255" s="42">
        <v>0.33</v>
      </c>
      <c r="BV255" s="42">
        <v>2.5499999999999998</v>
      </c>
      <c r="BW255" s="42">
        <v>0</v>
      </c>
      <c r="BX255" s="42">
        <v>0</v>
      </c>
      <c r="BY255" s="42">
        <v>0.22</v>
      </c>
      <c r="BZ255" s="42">
        <v>0.01</v>
      </c>
      <c r="CA255" s="42">
        <v>0</v>
      </c>
      <c r="CB255" s="42">
        <v>0</v>
      </c>
      <c r="CC255" s="42">
        <v>0</v>
      </c>
      <c r="CD255" s="42">
        <v>0</v>
      </c>
      <c r="CE255" s="42">
        <v>103.94</v>
      </c>
      <c r="CF255" s="42">
        <v>198.97</v>
      </c>
      <c r="CG255" s="42"/>
      <c r="CH255" s="42">
        <v>0.2</v>
      </c>
      <c r="CI255" s="42">
        <v>0.2</v>
      </c>
    </row>
    <row r="256" spans="1:87" s="17" customFormat="1" x14ac:dyDescent="0.25">
      <c r="A256" s="37" t="s">
        <v>163</v>
      </c>
      <c r="B256" s="48" t="s">
        <v>159</v>
      </c>
      <c r="C256" s="64">
        <v>180</v>
      </c>
      <c r="D256" s="37" t="str">
        <f>"150"</f>
        <v>150</v>
      </c>
      <c r="E256" s="37">
        <v>1.46</v>
      </c>
      <c r="F256" s="37">
        <v>1.21</v>
      </c>
      <c r="G256" s="37">
        <v>1.46</v>
      </c>
      <c r="H256" s="37">
        <v>1.21</v>
      </c>
      <c r="I256" s="37">
        <v>6.6</v>
      </c>
      <c r="J256" s="37">
        <v>5.5</v>
      </c>
      <c r="K256" s="37">
        <v>43.984999999999999</v>
      </c>
      <c r="L256" s="37">
        <v>36.653955000000003</v>
      </c>
      <c r="M256" s="37">
        <v>0.75</v>
      </c>
      <c r="N256" s="37">
        <v>0</v>
      </c>
      <c r="O256" s="37">
        <v>0</v>
      </c>
      <c r="P256" s="37">
        <v>0</v>
      </c>
      <c r="Q256" s="37">
        <v>5.42</v>
      </c>
      <c r="R256" s="37">
        <v>0</v>
      </c>
      <c r="S256" s="37">
        <v>0.08</v>
      </c>
      <c r="T256" s="37">
        <v>0</v>
      </c>
      <c r="U256" s="37">
        <v>0</v>
      </c>
      <c r="V256" s="37">
        <v>0.04</v>
      </c>
      <c r="W256" s="37">
        <v>0.31</v>
      </c>
      <c r="X256" s="37">
        <v>18.600000000000001</v>
      </c>
      <c r="Y256" s="37">
        <v>54.31</v>
      </c>
      <c r="Z256" s="37">
        <v>43.76</v>
      </c>
      <c r="AA256" s="37">
        <v>4.99</v>
      </c>
      <c r="AB256" s="37">
        <v>31.39</v>
      </c>
      <c r="AC256" s="37">
        <v>0.05</v>
      </c>
      <c r="AD256" s="37">
        <v>7.5</v>
      </c>
      <c r="AE256" s="37">
        <v>3.38</v>
      </c>
      <c r="AF256" s="37">
        <v>8.25</v>
      </c>
      <c r="AG256" s="37">
        <v>0</v>
      </c>
      <c r="AH256" s="37">
        <v>0.01</v>
      </c>
      <c r="AI256" s="37">
        <v>0.05</v>
      </c>
      <c r="AJ256" s="37">
        <v>0.03</v>
      </c>
      <c r="AK256" s="37">
        <v>0.3</v>
      </c>
      <c r="AL256" s="37">
        <v>0.2</v>
      </c>
      <c r="AM256" s="42">
        <v>0</v>
      </c>
      <c r="AN256" s="42">
        <v>59.9</v>
      </c>
      <c r="AO256" s="42">
        <v>59.17</v>
      </c>
      <c r="AP256" s="42">
        <v>101.43</v>
      </c>
      <c r="AQ256" s="42">
        <v>81.59</v>
      </c>
      <c r="AR256" s="42">
        <v>27.2</v>
      </c>
      <c r="AS256" s="42">
        <v>47.78</v>
      </c>
      <c r="AT256" s="42">
        <v>15.8</v>
      </c>
      <c r="AU256" s="42">
        <v>53.66</v>
      </c>
      <c r="AV256" s="42">
        <v>0</v>
      </c>
      <c r="AW256" s="42">
        <v>0</v>
      </c>
      <c r="AX256" s="42">
        <v>0</v>
      </c>
      <c r="AY256" s="42">
        <v>0</v>
      </c>
      <c r="AZ256" s="42">
        <v>0</v>
      </c>
      <c r="BA256" s="42">
        <v>0</v>
      </c>
      <c r="BB256" s="42">
        <v>0</v>
      </c>
      <c r="BC256" s="42">
        <v>0</v>
      </c>
      <c r="BD256" s="42">
        <v>0</v>
      </c>
      <c r="BE256" s="42">
        <v>67.62</v>
      </c>
      <c r="BF256" s="42">
        <v>9.56</v>
      </c>
      <c r="BG256" s="42">
        <v>0</v>
      </c>
      <c r="BH256" s="42">
        <v>0</v>
      </c>
      <c r="BI256" s="42">
        <v>0</v>
      </c>
      <c r="BJ256" s="42">
        <v>0</v>
      </c>
      <c r="BK256" s="42">
        <v>0</v>
      </c>
      <c r="BL256" s="42">
        <v>0</v>
      </c>
      <c r="BM256" s="42">
        <v>0</v>
      </c>
      <c r="BN256" s="42">
        <v>0</v>
      </c>
      <c r="BO256" s="42">
        <v>0</v>
      </c>
      <c r="BP256" s="42">
        <v>0</v>
      </c>
      <c r="BQ256" s="42">
        <v>0</v>
      </c>
      <c r="BR256" s="42">
        <v>0</v>
      </c>
      <c r="BS256" s="42">
        <v>0</v>
      </c>
      <c r="BT256" s="42">
        <v>0</v>
      </c>
      <c r="BU256" s="42">
        <v>0</v>
      </c>
      <c r="BV256" s="42">
        <v>0</v>
      </c>
      <c r="BW256" s="42">
        <v>0</v>
      </c>
      <c r="BX256" s="42">
        <v>0</v>
      </c>
      <c r="BY256" s="42">
        <v>0</v>
      </c>
      <c r="BZ256" s="42">
        <v>0</v>
      </c>
      <c r="CA256" s="42">
        <v>0</v>
      </c>
      <c r="CB256" s="42">
        <v>0</v>
      </c>
      <c r="CC256" s="42">
        <v>0</v>
      </c>
      <c r="CD256" s="42">
        <v>0</v>
      </c>
      <c r="CE256" s="42">
        <v>145.72</v>
      </c>
      <c r="CF256" s="42">
        <v>8.06</v>
      </c>
      <c r="CG256" s="42"/>
      <c r="CH256" s="42">
        <v>0.2</v>
      </c>
      <c r="CI256" s="42">
        <v>0.2</v>
      </c>
    </row>
    <row r="257" spans="1:87" s="17" customFormat="1" x14ac:dyDescent="0.25">
      <c r="A257" s="54" t="str">
        <f>"1/13"</f>
        <v>1/13</v>
      </c>
      <c r="B257" s="47" t="s">
        <v>149</v>
      </c>
      <c r="C257" s="58" t="s">
        <v>228</v>
      </c>
      <c r="D257" s="54" t="str">
        <f>"25/5"</f>
        <v>25/5</v>
      </c>
      <c r="E257" s="54">
        <v>2.3199999999999998</v>
      </c>
      <c r="F257" s="54">
        <v>1.94</v>
      </c>
      <c r="G257" s="54">
        <v>3.9</v>
      </c>
      <c r="H257" s="54">
        <v>3.85</v>
      </c>
      <c r="I257" s="54">
        <v>14.14</v>
      </c>
      <c r="J257" s="54">
        <v>11.79</v>
      </c>
      <c r="K257" s="54">
        <v>102.04</v>
      </c>
      <c r="L257" s="54">
        <v>90.541999999999987</v>
      </c>
      <c r="M257" s="54">
        <v>2.36</v>
      </c>
      <c r="N257" s="54">
        <v>0.11</v>
      </c>
      <c r="O257" s="54">
        <v>0</v>
      </c>
      <c r="P257" s="54">
        <v>0</v>
      </c>
      <c r="Q257" s="54">
        <v>0.34</v>
      </c>
      <c r="R257" s="54">
        <v>11.4</v>
      </c>
      <c r="S257" s="54">
        <v>0.05</v>
      </c>
      <c r="T257" s="54">
        <v>0</v>
      </c>
      <c r="U257" s="54">
        <v>0</v>
      </c>
      <c r="V257" s="54">
        <v>0</v>
      </c>
      <c r="W257" s="54">
        <v>0.52</v>
      </c>
      <c r="X257" s="54">
        <v>0.75</v>
      </c>
      <c r="Y257" s="54">
        <v>1.5</v>
      </c>
      <c r="Z257" s="54">
        <v>1.2</v>
      </c>
      <c r="AA257" s="54">
        <v>0</v>
      </c>
      <c r="AB257" s="54">
        <v>1.5</v>
      </c>
      <c r="AC257" s="54">
        <v>0.01</v>
      </c>
      <c r="AD257" s="54">
        <v>20</v>
      </c>
      <c r="AE257" s="54">
        <v>15</v>
      </c>
      <c r="AF257" s="54">
        <v>22.5</v>
      </c>
      <c r="AG257" s="54">
        <v>0.05</v>
      </c>
      <c r="AH257" s="54">
        <v>0</v>
      </c>
      <c r="AI257" s="54">
        <v>0.01</v>
      </c>
      <c r="AJ257" s="54">
        <v>0.01</v>
      </c>
      <c r="AK257" s="54">
        <v>0.01</v>
      </c>
      <c r="AL257" s="54">
        <v>0</v>
      </c>
      <c r="AM257" s="46">
        <v>0</v>
      </c>
      <c r="AN257" s="46">
        <v>93.85</v>
      </c>
      <c r="AO257" s="46">
        <v>97.55</v>
      </c>
      <c r="AP257" s="46">
        <v>150.05000000000001</v>
      </c>
      <c r="AQ257" s="46">
        <v>50.75</v>
      </c>
      <c r="AR257" s="46">
        <v>29.6</v>
      </c>
      <c r="AS257" s="46">
        <v>59.85</v>
      </c>
      <c r="AT257" s="46">
        <v>23.9</v>
      </c>
      <c r="AU257" s="46">
        <v>106.1</v>
      </c>
      <c r="AV257" s="46">
        <v>66.3</v>
      </c>
      <c r="AW257" s="46">
        <v>91.3</v>
      </c>
      <c r="AX257" s="46">
        <v>77.099999999999994</v>
      </c>
      <c r="AY257" s="46">
        <v>40.75</v>
      </c>
      <c r="AZ257" s="46">
        <v>70.2</v>
      </c>
      <c r="BA257" s="46">
        <v>584.1</v>
      </c>
      <c r="BB257" s="46">
        <v>0</v>
      </c>
      <c r="BC257" s="46">
        <v>190.4</v>
      </c>
      <c r="BD257" s="46">
        <v>84.45</v>
      </c>
      <c r="BE257" s="46">
        <v>56.35</v>
      </c>
      <c r="BF257" s="46">
        <v>43.5</v>
      </c>
      <c r="BG257" s="46">
        <v>0.13</v>
      </c>
      <c r="BH257" s="46">
        <v>0.06</v>
      </c>
      <c r="BI257" s="46">
        <v>0.03</v>
      </c>
      <c r="BJ257" s="46">
        <v>0.08</v>
      </c>
      <c r="BK257" s="46">
        <v>0.09</v>
      </c>
      <c r="BL257" s="46">
        <v>0.4</v>
      </c>
      <c r="BM257" s="46">
        <v>0</v>
      </c>
      <c r="BN257" s="46">
        <v>1.1299999999999999</v>
      </c>
      <c r="BO257" s="46">
        <v>0</v>
      </c>
      <c r="BP257" s="46">
        <v>0.34</v>
      </c>
      <c r="BQ257" s="46">
        <v>0</v>
      </c>
      <c r="BR257" s="46">
        <v>0</v>
      </c>
      <c r="BS257" s="46">
        <v>0</v>
      </c>
      <c r="BT257" s="46">
        <v>0.08</v>
      </c>
      <c r="BU257" s="46">
        <v>0.12</v>
      </c>
      <c r="BV257" s="46">
        <v>0.92</v>
      </c>
      <c r="BW257" s="46">
        <v>0</v>
      </c>
      <c r="BX257" s="46">
        <v>0</v>
      </c>
      <c r="BY257" s="46">
        <v>0.14000000000000001</v>
      </c>
      <c r="BZ257" s="46">
        <v>0.01</v>
      </c>
      <c r="CA257" s="46">
        <v>0</v>
      </c>
      <c r="CB257" s="46">
        <v>0</v>
      </c>
      <c r="CC257" s="46">
        <v>0</v>
      </c>
      <c r="CD257" s="46">
        <v>0</v>
      </c>
      <c r="CE257" s="46">
        <v>11.03</v>
      </c>
      <c r="CF257" s="46">
        <v>22.5</v>
      </c>
      <c r="CG257" s="46"/>
      <c r="CH257" s="46">
        <v>0</v>
      </c>
      <c r="CI257" s="46">
        <v>0</v>
      </c>
    </row>
    <row r="258" spans="1:87" s="19" customFormat="1" x14ac:dyDescent="0.25">
      <c r="A258" s="49"/>
      <c r="B258" s="18" t="s">
        <v>87</v>
      </c>
      <c r="C258" s="66">
        <v>420</v>
      </c>
      <c r="D258" s="49">
        <v>380</v>
      </c>
      <c r="E258" s="49">
        <f t="shared" ref="E258:AJ258" si="95">SUM(E255:E257)</f>
        <v>19.96</v>
      </c>
      <c r="F258" s="49">
        <f t="shared" si="95"/>
        <v>18.71</v>
      </c>
      <c r="G258" s="49">
        <f t="shared" si="95"/>
        <v>26.939999999999998</v>
      </c>
      <c r="H258" s="49">
        <f t="shared" si="95"/>
        <v>25.930000000000003</v>
      </c>
      <c r="I258" s="49">
        <f t="shared" si="95"/>
        <v>22.94</v>
      </c>
      <c r="J258" s="49">
        <f t="shared" si="95"/>
        <v>19.41</v>
      </c>
      <c r="K258" s="49">
        <f t="shared" si="95"/>
        <v>414.46500000000003</v>
      </c>
      <c r="L258" s="49">
        <f t="shared" si="95"/>
        <v>386.43395499999997</v>
      </c>
      <c r="M258" s="49">
        <f t="shared" si="95"/>
        <v>14.25</v>
      </c>
      <c r="N258" s="49">
        <f t="shared" si="95"/>
        <v>0.36</v>
      </c>
      <c r="O258" s="49">
        <f t="shared" si="95"/>
        <v>0</v>
      </c>
      <c r="P258" s="49">
        <f t="shared" si="95"/>
        <v>0</v>
      </c>
      <c r="Q258" s="49">
        <f t="shared" si="95"/>
        <v>7.88</v>
      </c>
      <c r="R258" s="49">
        <f t="shared" si="95"/>
        <v>11.4</v>
      </c>
      <c r="S258" s="49">
        <f t="shared" si="95"/>
        <v>0.13</v>
      </c>
      <c r="T258" s="49">
        <f t="shared" si="95"/>
        <v>0</v>
      </c>
      <c r="U258" s="49">
        <f t="shared" si="95"/>
        <v>0</v>
      </c>
      <c r="V258" s="49">
        <f t="shared" si="95"/>
        <v>0.41</v>
      </c>
      <c r="W258" s="49">
        <f t="shared" si="95"/>
        <v>3.44</v>
      </c>
      <c r="X258" s="49">
        <f t="shared" si="95"/>
        <v>580.21</v>
      </c>
      <c r="Y258" s="49">
        <f t="shared" si="95"/>
        <v>224.16</v>
      </c>
      <c r="Z258" s="49">
        <f t="shared" si="95"/>
        <v>273.58</v>
      </c>
      <c r="AA258" s="49">
        <f t="shared" si="95"/>
        <v>26.28</v>
      </c>
      <c r="AB258" s="49">
        <f t="shared" si="95"/>
        <v>295.5</v>
      </c>
      <c r="AC258" s="49">
        <f t="shared" si="95"/>
        <v>2.1299999999999994</v>
      </c>
      <c r="AD258" s="49">
        <f t="shared" si="95"/>
        <v>210.75</v>
      </c>
      <c r="AE258" s="49">
        <f t="shared" si="95"/>
        <v>112.71</v>
      </c>
      <c r="AF258" s="49">
        <f t="shared" si="95"/>
        <v>355.87</v>
      </c>
      <c r="AG258" s="49">
        <f t="shared" si="95"/>
        <v>0.75</v>
      </c>
      <c r="AH258" s="49">
        <f t="shared" si="95"/>
        <v>6.9999999999999993E-2</v>
      </c>
      <c r="AI258" s="49">
        <f t="shared" si="95"/>
        <v>0.47</v>
      </c>
      <c r="AJ258" s="49">
        <f t="shared" si="95"/>
        <v>0.24000000000000002</v>
      </c>
      <c r="AK258" s="49">
        <f t="shared" ref="AK258:BP258" si="96">SUM(AK255:AK257)</f>
        <v>4.88</v>
      </c>
      <c r="AL258" s="49">
        <f t="shared" si="96"/>
        <v>0.42000000000000004</v>
      </c>
      <c r="AM258" s="49">
        <f t="shared" si="96"/>
        <v>0</v>
      </c>
      <c r="AN258" s="49">
        <f t="shared" si="96"/>
        <v>1086.96</v>
      </c>
      <c r="AO258" s="49">
        <f t="shared" si="96"/>
        <v>882.64999999999986</v>
      </c>
      <c r="AP258" s="49">
        <f t="shared" si="96"/>
        <v>1589.98</v>
      </c>
      <c r="AQ258" s="49">
        <f t="shared" si="96"/>
        <v>1192.51</v>
      </c>
      <c r="AR258" s="49">
        <f t="shared" si="96"/>
        <v>516.79</v>
      </c>
      <c r="AS258" s="49">
        <f t="shared" si="96"/>
        <v>801.32</v>
      </c>
      <c r="AT258" s="49">
        <f t="shared" si="96"/>
        <v>334.31</v>
      </c>
      <c r="AU258" s="49">
        <f t="shared" si="96"/>
        <v>953.25</v>
      </c>
      <c r="AV258" s="49">
        <f t="shared" si="96"/>
        <v>773.13</v>
      </c>
      <c r="AW258" s="49">
        <f t="shared" si="96"/>
        <v>877.63</v>
      </c>
      <c r="AX258" s="49">
        <f t="shared" si="96"/>
        <v>1338.33</v>
      </c>
      <c r="AY258" s="49">
        <f t="shared" si="96"/>
        <v>433.75</v>
      </c>
      <c r="AZ258" s="49">
        <f t="shared" si="96"/>
        <v>494.78</v>
      </c>
      <c r="BA258" s="49">
        <f t="shared" si="96"/>
        <v>2867.22</v>
      </c>
      <c r="BB258" s="49">
        <f t="shared" si="96"/>
        <v>11.52</v>
      </c>
      <c r="BC258" s="49">
        <f t="shared" si="96"/>
        <v>948.8</v>
      </c>
      <c r="BD258" s="49">
        <f t="shared" si="96"/>
        <v>1055.5</v>
      </c>
      <c r="BE258" s="49">
        <f t="shared" si="96"/>
        <v>791.7</v>
      </c>
      <c r="BF258" s="49">
        <f t="shared" si="96"/>
        <v>336.42</v>
      </c>
      <c r="BG258" s="49">
        <f t="shared" si="96"/>
        <v>0.4</v>
      </c>
      <c r="BH258" s="49">
        <f t="shared" si="96"/>
        <v>0.2</v>
      </c>
      <c r="BI258" s="49">
        <f t="shared" si="96"/>
        <v>0.15</v>
      </c>
      <c r="BJ258" s="49">
        <f t="shared" si="96"/>
        <v>0.39</v>
      </c>
      <c r="BK258" s="49">
        <f t="shared" si="96"/>
        <v>0.44999999999999996</v>
      </c>
      <c r="BL258" s="49">
        <f t="shared" si="96"/>
        <v>1.6800000000000002</v>
      </c>
      <c r="BM258" s="49">
        <f t="shared" si="96"/>
        <v>0.06</v>
      </c>
      <c r="BN258" s="49">
        <f t="shared" si="96"/>
        <v>4.34</v>
      </c>
      <c r="BO258" s="49">
        <f t="shared" si="96"/>
        <v>0.01</v>
      </c>
      <c r="BP258" s="49">
        <f t="shared" si="96"/>
        <v>1.25</v>
      </c>
      <c r="BQ258" s="49">
        <f t="shared" ref="BQ258:CI258" si="97">SUM(BQ255:BQ257)</f>
        <v>0.01</v>
      </c>
      <c r="BR258" s="49">
        <f t="shared" si="97"/>
        <v>0</v>
      </c>
      <c r="BS258" s="49">
        <f t="shared" si="97"/>
        <v>0</v>
      </c>
      <c r="BT258" s="49">
        <f t="shared" si="97"/>
        <v>0.3</v>
      </c>
      <c r="BU258" s="49">
        <f t="shared" si="97"/>
        <v>0.45</v>
      </c>
      <c r="BV258" s="49">
        <f t="shared" si="97"/>
        <v>3.4699999999999998</v>
      </c>
      <c r="BW258" s="49">
        <f t="shared" si="97"/>
        <v>0</v>
      </c>
      <c r="BX258" s="49">
        <f t="shared" si="97"/>
        <v>0</v>
      </c>
      <c r="BY258" s="49">
        <f t="shared" si="97"/>
        <v>0.36</v>
      </c>
      <c r="BZ258" s="49">
        <f t="shared" si="97"/>
        <v>0.02</v>
      </c>
      <c r="CA258" s="49">
        <f t="shared" si="97"/>
        <v>0</v>
      </c>
      <c r="CB258" s="49">
        <f t="shared" si="97"/>
        <v>0</v>
      </c>
      <c r="CC258" s="49">
        <f t="shared" si="97"/>
        <v>0</v>
      </c>
      <c r="CD258" s="49">
        <f t="shared" si="97"/>
        <v>0</v>
      </c>
      <c r="CE258" s="49">
        <f t="shared" si="97"/>
        <v>260.69</v>
      </c>
      <c r="CF258" s="49">
        <f t="shared" si="97"/>
        <v>229.53</v>
      </c>
      <c r="CG258" s="49">
        <f t="shared" si="97"/>
        <v>0</v>
      </c>
      <c r="CH258" s="49">
        <f t="shared" si="97"/>
        <v>0.4</v>
      </c>
      <c r="CI258" s="49">
        <f t="shared" si="97"/>
        <v>0.4</v>
      </c>
    </row>
    <row r="259" spans="1:87" x14ac:dyDescent="0.25">
      <c r="A259" s="55"/>
      <c r="B259" s="14" t="s">
        <v>88</v>
      </c>
      <c r="C259" s="62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  <c r="AF259" s="55"/>
      <c r="AG259" s="55"/>
      <c r="AH259" s="55"/>
      <c r="AI259" s="55"/>
      <c r="AJ259" s="55"/>
      <c r="AK259" s="55"/>
      <c r="AL259" s="55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  <c r="BO259" s="63"/>
      <c r="BP259" s="63"/>
      <c r="BQ259" s="63"/>
      <c r="BR259" s="63"/>
      <c r="BS259" s="63"/>
      <c r="BT259" s="63"/>
      <c r="BU259" s="63"/>
      <c r="BV259" s="63"/>
      <c r="BW259" s="63"/>
      <c r="BX259" s="63"/>
      <c r="BY259" s="63"/>
      <c r="BZ259" s="63"/>
      <c r="CA259" s="63"/>
      <c r="CB259" s="63"/>
      <c r="CC259" s="63"/>
      <c r="CD259" s="63"/>
      <c r="CE259" s="63"/>
      <c r="CF259" s="63"/>
      <c r="CG259" s="63"/>
      <c r="CH259" s="63"/>
      <c r="CI259" s="63"/>
    </row>
    <row r="260" spans="1:87" s="13" customFormat="1" x14ac:dyDescent="0.25">
      <c r="A260" s="54" t="str">
        <f>"-"</f>
        <v>-</v>
      </c>
      <c r="B260" s="47" t="s">
        <v>94</v>
      </c>
      <c r="C260" s="65">
        <v>100</v>
      </c>
      <c r="D260" s="54" t="str">
        <f>"100"</f>
        <v>100</v>
      </c>
      <c r="E260" s="54">
        <v>0.5</v>
      </c>
      <c r="F260" s="54">
        <v>0.5</v>
      </c>
      <c r="G260" s="54">
        <v>0.1</v>
      </c>
      <c r="H260" s="54">
        <v>0.1</v>
      </c>
      <c r="I260" s="54">
        <v>10.3</v>
      </c>
      <c r="J260" s="54">
        <v>10.3</v>
      </c>
      <c r="K260" s="54">
        <v>43.24</v>
      </c>
      <c r="L260" s="54">
        <v>43.239999999999995</v>
      </c>
      <c r="M260" s="54">
        <v>0</v>
      </c>
      <c r="N260" s="54">
        <v>0</v>
      </c>
      <c r="O260" s="54">
        <v>0</v>
      </c>
      <c r="P260" s="54">
        <v>0</v>
      </c>
      <c r="Q260" s="54">
        <v>9.9</v>
      </c>
      <c r="R260" s="54">
        <v>0.2</v>
      </c>
      <c r="S260" s="54">
        <v>0.2</v>
      </c>
      <c r="T260" s="54">
        <v>0</v>
      </c>
      <c r="U260" s="54">
        <v>0</v>
      </c>
      <c r="V260" s="54">
        <v>0.5</v>
      </c>
      <c r="W260" s="54">
        <v>0.3</v>
      </c>
      <c r="X260" s="54">
        <v>6</v>
      </c>
      <c r="Y260" s="54">
        <v>120</v>
      </c>
      <c r="Z260" s="54">
        <v>7</v>
      </c>
      <c r="AA260" s="54">
        <v>4</v>
      </c>
      <c r="AB260" s="54">
        <v>7</v>
      </c>
      <c r="AC260" s="54">
        <v>1.4</v>
      </c>
      <c r="AD260" s="54">
        <v>0</v>
      </c>
      <c r="AE260" s="54">
        <v>0</v>
      </c>
      <c r="AF260" s="54">
        <v>0</v>
      </c>
      <c r="AG260" s="54">
        <v>0.1</v>
      </c>
      <c r="AH260" s="54">
        <v>0.01</v>
      </c>
      <c r="AI260" s="54">
        <v>0.01</v>
      </c>
      <c r="AJ260" s="54">
        <v>0.1</v>
      </c>
      <c r="AK260" s="54">
        <v>0.2</v>
      </c>
      <c r="AL260" s="54">
        <v>2</v>
      </c>
      <c r="AM260" s="46">
        <v>0.2</v>
      </c>
      <c r="AN260" s="46">
        <v>8</v>
      </c>
      <c r="AO260" s="46">
        <v>10</v>
      </c>
      <c r="AP260" s="46">
        <v>14</v>
      </c>
      <c r="AQ260" s="46">
        <v>14</v>
      </c>
      <c r="AR260" s="46">
        <v>2</v>
      </c>
      <c r="AS260" s="46">
        <v>8</v>
      </c>
      <c r="AT260" s="46">
        <v>2</v>
      </c>
      <c r="AU260" s="46">
        <v>7</v>
      </c>
      <c r="AV260" s="46">
        <v>13</v>
      </c>
      <c r="AW260" s="46">
        <v>8</v>
      </c>
      <c r="AX260" s="46">
        <v>58</v>
      </c>
      <c r="AY260" s="46">
        <v>5</v>
      </c>
      <c r="AZ260" s="46">
        <v>11</v>
      </c>
      <c r="BA260" s="46">
        <v>32</v>
      </c>
      <c r="BB260" s="46">
        <v>0</v>
      </c>
      <c r="BC260" s="46">
        <v>10</v>
      </c>
      <c r="BD260" s="46">
        <v>12</v>
      </c>
      <c r="BE260" s="46">
        <v>5</v>
      </c>
      <c r="BF260" s="46">
        <v>4</v>
      </c>
      <c r="BG260" s="46">
        <v>0</v>
      </c>
      <c r="BH260" s="46">
        <v>0</v>
      </c>
      <c r="BI260" s="46">
        <v>0</v>
      </c>
      <c r="BJ260" s="46">
        <v>0</v>
      </c>
      <c r="BK260" s="46">
        <v>0</v>
      </c>
      <c r="BL260" s="46">
        <v>0</v>
      </c>
      <c r="BM260" s="46">
        <v>0</v>
      </c>
      <c r="BN260" s="46">
        <v>0</v>
      </c>
      <c r="BO260" s="46">
        <v>0</v>
      </c>
      <c r="BP260" s="46">
        <v>0</v>
      </c>
      <c r="BQ260" s="46">
        <v>0</v>
      </c>
      <c r="BR260" s="46">
        <v>0</v>
      </c>
      <c r="BS260" s="46">
        <v>0</v>
      </c>
      <c r="BT260" s="46">
        <v>0</v>
      </c>
      <c r="BU260" s="46">
        <v>0</v>
      </c>
      <c r="BV260" s="46">
        <v>0</v>
      </c>
      <c r="BW260" s="46">
        <v>0</v>
      </c>
      <c r="BX260" s="46">
        <v>0</v>
      </c>
      <c r="BY260" s="46">
        <v>0</v>
      </c>
      <c r="BZ260" s="46">
        <v>0</v>
      </c>
      <c r="CA260" s="46">
        <v>0</v>
      </c>
      <c r="CB260" s="46">
        <v>0</v>
      </c>
      <c r="CC260" s="46">
        <v>0</v>
      </c>
      <c r="CD260" s="46">
        <v>0</v>
      </c>
      <c r="CE260" s="46">
        <v>88.1</v>
      </c>
      <c r="CF260" s="46">
        <v>0</v>
      </c>
      <c r="CG260" s="46"/>
      <c r="CH260" s="46">
        <v>2</v>
      </c>
      <c r="CI260" s="46">
        <v>2</v>
      </c>
    </row>
    <row r="261" spans="1:87" s="19" customFormat="1" x14ac:dyDescent="0.25">
      <c r="A261" s="49"/>
      <c r="B261" s="18" t="s">
        <v>90</v>
      </c>
      <c r="C261" s="66">
        <v>100</v>
      </c>
      <c r="D261" s="49">
        <v>100</v>
      </c>
      <c r="E261" s="49">
        <v>0.5</v>
      </c>
      <c r="F261" s="49">
        <v>0.5</v>
      </c>
      <c r="G261" s="49">
        <v>0.1</v>
      </c>
      <c r="H261" s="49">
        <v>0.1</v>
      </c>
      <c r="I261" s="49">
        <v>10.3</v>
      </c>
      <c r="J261" s="49">
        <v>10.3</v>
      </c>
      <c r="K261" s="49">
        <v>43.24</v>
      </c>
      <c r="L261" s="49">
        <v>43.24</v>
      </c>
      <c r="M261" s="49">
        <v>0</v>
      </c>
      <c r="N261" s="49">
        <v>0</v>
      </c>
      <c r="O261" s="49">
        <v>0</v>
      </c>
      <c r="P261" s="49">
        <v>0</v>
      </c>
      <c r="Q261" s="49">
        <v>9.9</v>
      </c>
      <c r="R261" s="49">
        <v>0.2</v>
      </c>
      <c r="S261" s="49">
        <v>0.2</v>
      </c>
      <c r="T261" s="49">
        <v>0</v>
      </c>
      <c r="U261" s="49">
        <v>0</v>
      </c>
      <c r="V261" s="49">
        <v>0.5</v>
      </c>
      <c r="W261" s="49">
        <v>0.3</v>
      </c>
      <c r="X261" s="49">
        <v>6</v>
      </c>
      <c r="Y261" s="49">
        <v>120</v>
      </c>
      <c r="Z261" s="49">
        <v>7</v>
      </c>
      <c r="AA261" s="49">
        <v>4</v>
      </c>
      <c r="AB261" s="49">
        <v>7</v>
      </c>
      <c r="AC261" s="49">
        <v>1.4</v>
      </c>
      <c r="AD261" s="49">
        <v>0</v>
      </c>
      <c r="AE261" s="49">
        <v>0</v>
      </c>
      <c r="AF261" s="49">
        <v>0</v>
      </c>
      <c r="AG261" s="49">
        <v>0.1</v>
      </c>
      <c r="AH261" s="49">
        <v>0.01</v>
      </c>
      <c r="AI261" s="49">
        <v>0.01</v>
      </c>
      <c r="AJ261" s="49">
        <v>0.1</v>
      </c>
      <c r="AK261" s="49">
        <v>0.2</v>
      </c>
      <c r="AL261" s="49">
        <v>2</v>
      </c>
      <c r="AM261" s="60">
        <v>0.2</v>
      </c>
      <c r="AN261" s="60">
        <v>8</v>
      </c>
      <c r="AO261" s="60">
        <v>10</v>
      </c>
      <c r="AP261" s="60">
        <v>14</v>
      </c>
      <c r="AQ261" s="60">
        <v>14</v>
      </c>
      <c r="AR261" s="60">
        <v>2</v>
      </c>
      <c r="AS261" s="60">
        <v>8</v>
      </c>
      <c r="AT261" s="60">
        <v>2</v>
      </c>
      <c r="AU261" s="60">
        <v>7</v>
      </c>
      <c r="AV261" s="60">
        <v>13</v>
      </c>
      <c r="AW261" s="60">
        <v>8</v>
      </c>
      <c r="AX261" s="60">
        <v>58</v>
      </c>
      <c r="AY261" s="60">
        <v>5</v>
      </c>
      <c r="AZ261" s="60">
        <v>11</v>
      </c>
      <c r="BA261" s="60">
        <v>32</v>
      </c>
      <c r="BB261" s="60">
        <v>0</v>
      </c>
      <c r="BC261" s="60">
        <v>10</v>
      </c>
      <c r="BD261" s="60">
        <v>12</v>
      </c>
      <c r="BE261" s="60">
        <v>5</v>
      </c>
      <c r="BF261" s="60">
        <v>4</v>
      </c>
      <c r="BG261" s="60">
        <v>0</v>
      </c>
      <c r="BH261" s="60">
        <v>0</v>
      </c>
      <c r="BI261" s="60">
        <v>0</v>
      </c>
      <c r="BJ261" s="60">
        <v>0</v>
      </c>
      <c r="BK261" s="60">
        <v>0</v>
      </c>
      <c r="BL261" s="60">
        <v>0</v>
      </c>
      <c r="BM261" s="60">
        <v>0</v>
      </c>
      <c r="BN261" s="60">
        <v>0</v>
      </c>
      <c r="BO261" s="60">
        <v>0</v>
      </c>
      <c r="BP261" s="60">
        <v>0</v>
      </c>
      <c r="BQ261" s="60">
        <v>0</v>
      </c>
      <c r="BR261" s="60">
        <v>0</v>
      </c>
      <c r="BS261" s="60">
        <v>0</v>
      </c>
      <c r="BT261" s="60">
        <v>0</v>
      </c>
      <c r="BU261" s="60">
        <v>0</v>
      </c>
      <c r="BV261" s="60">
        <v>0</v>
      </c>
      <c r="BW261" s="60">
        <v>0</v>
      </c>
      <c r="BX261" s="60">
        <v>0</v>
      </c>
      <c r="BY261" s="60">
        <v>0</v>
      </c>
      <c r="BZ261" s="60">
        <v>0</v>
      </c>
      <c r="CA261" s="60">
        <v>0</v>
      </c>
      <c r="CB261" s="60">
        <v>0</v>
      </c>
      <c r="CC261" s="60">
        <v>0</v>
      </c>
      <c r="CD261" s="60">
        <v>0</v>
      </c>
      <c r="CE261" s="60">
        <v>88.1</v>
      </c>
      <c r="CF261" s="60">
        <v>0</v>
      </c>
      <c r="CG261" s="60"/>
      <c r="CH261" s="60">
        <v>2</v>
      </c>
      <c r="CI261" s="60">
        <v>2</v>
      </c>
    </row>
    <row r="262" spans="1:87" x14ac:dyDescent="0.25">
      <c r="A262" s="55"/>
      <c r="B262" s="14" t="s">
        <v>91</v>
      </c>
      <c r="C262" s="62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  <c r="AL262" s="55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63"/>
      <c r="CB262" s="63"/>
      <c r="CC262" s="63"/>
      <c r="CD262" s="63"/>
      <c r="CE262" s="63"/>
      <c r="CF262" s="63"/>
      <c r="CG262" s="63"/>
      <c r="CH262" s="63"/>
      <c r="CI262" s="63"/>
    </row>
    <row r="263" spans="1:87" s="17" customFormat="1" ht="18.75" customHeight="1" x14ac:dyDescent="0.25">
      <c r="A263" s="41" t="s">
        <v>278</v>
      </c>
      <c r="B263" s="79" t="s">
        <v>279</v>
      </c>
      <c r="C263" s="77">
        <v>50</v>
      </c>
      <c r="D263" s="42" t="str">
        <f>"30"</f>
        <v>30</v>
      </c>
      <c r="E263" s="42">
        <v>0.8</v>
      </c>
      <c r="F263" s="42">
        <v>0.48</v>
      </c>
      <c r="G263" s="42">
        <v>2.25</v>
      </c>
      <c r="H263" s="42">
        <v>1.35</v>
      </c>
      <c r="I263" s="42">
        <v>2.4</v>
      </c>
      <c r="J263" s="42">
        <v>1.43</v>
      </c>
      <c r="K263" s="42">
        <v>32.700000000000003</v>
      </c>
      <c r="L263" s="42">
        <v>19.62</v>
      </c>
      <c r="M263" s="42">
        <v>0.2</v>
      </c>
      <c r="N263" s="42">
        <v>0.98</v>
      </c>
      <c r="O263" s="42">
        <v>0.2</v>
      </c>
      <c r="P263" s="42">
        <v>0</v>
      </c>
      <c r="Q263" s="42">
        <v>3.14</v>
      </c>
      <c r="R263" s="42">
        <v>0.08</v>
      </c>
      <c r="S263" s="42">
        <v>0.64</v>
      </c>
      <c r="T263" s="42">
        <v>0</v>
      </c>
      <c r="U263" s="42">
        <v>0</v>
      </c>
      <c r="V263" s="42">
        <v>0.09</v>
      </c>
      <c r="W263" s="42">
        <v>0.28999999999999998</v>
      </c>
      <c r="X263" s="42">
        <v>0</v>
      </c>
      <c r="Y263" s="42">
        <v>70.23</v>
      </c>
      <c r="Z263" s="42">
        <v>8.4700000000000006</v>
      </c>
      <c r="AA263" s="42">
        <v>4.93</v>
      </c>
      <c r="AB263" s="42">
        <v>9.1999999999999993</v>
      </c>
      <c r="AC263" s="42">
        <v>0.43</v>
      </c>
      <c r="AD263" s="42">
        <v>0</v>
      </c>
      <c r="AE263" s="42">
        <v>3.62</v>
      </c>
      <c r="AF263" s="42">
        <v>0.9</v>
      </c>
      <c r="AG263" s="42">
        <v>0.7</v>
      </c>
      <c r="AH263" s="42">
        <v>0</v>
      </c>
      <c r="AI263" s="42">
        <v>0.01</v>
      </c>
      <c r="AJ263" s="42">
        <v>0.05</v>
      </c>
      <c r="AK263" s="42">
        <v>0.13</v>
      </c>
      <c r="AL263" s="42">
        <v>0.52</v>
      </c>
      <c r="AM263" s="42">
        <v>0</v>
      </c>
      <c r="AN263" s="42">
        <v>12.72</v>
      </c>
      <c r="AO263" s="42">
        <v>14.35</v>
      </c>
      <c r="AP263" s="42">
        <v>16.36</v>
      </c>
      <c r="AQ263" s="42">
        <v>21.86</v>
      </c>
      <c r="AR263" s="42">
        <v>4.68</v>
      </c>
      <c r="AS263" s="42">
        <v>12.64</v>
      </c>
      <c r="AT263" s="42">
        <v>3.12</v>
      </c>
      <c r="AU263" s="42">
        <v>10.71</v>
      </c>
      <c r="AV263" s="42">
        <v>10.199999999999999</v>
      </c>
      <c r="AW263" s="42">
        <v>17.02</v>
      </c>
      <c r="AX263" s="42">
        <v>78.98</v>
      </c>
      <c r="AY263" s="42">
        <v>3.65</v>
      </c>
      <c r="AZ263" s="42">
        <v>9.52</v>
      </c>
      <c r="BA263" s="42">
        <v>64.23</v>
      </c>
      <c r="BB263" s="42">
        <v>0</v>
      </c>
      <c r="BC263" s="42">
        <v>11.45</v>
      </c>
      <c r="BD263" s="42">
        <v>15.25</v>
      </c>
      <c r="BE263" s="42">
        <v>11.6</v>
      </c>
      <c r="BF263" s="42">
        <v>3.72</v>
      </c>
      <c r="BG263" s="42">
        <v>0</v>
      </c>
      <c r="BH263" s="42">
        <v>0</v>
      </c>
      <c r="BI263" s="42">
        <v>0</v>
      </c>
      <c r="BJ263" s="42">
        <v>0</v>
      </c>
      <c r="BK263" s="42">
        <v>0</v>
      </c>
      <c r="BL263" s="42">
        <v>0</v>
      </c>
      <c r="BM263" s="42">
        <v>0</v>
      </c>
      <c r="BN263" s="42">
        <v>0.08</v>
      </c>
      <c r="BO263" s="42">
        <v>0</v>
      </c>
      <c r="BP263" s="42">
        <v>0.05</v>
      </c>
      <c r="BQ263" s="42">
        <v>0</v>
      </c>
      <c r="BR263" s="42">
        <v>0.01</v>
      </c>
      <c r="BS263" s="42">
        <v>0</v>
      </c>
      <c r="BT263" s="42">
        <v>0</v>
      </c>
      <c r="BU263" s="42">
        <v>0</v>
      </c>
      <c r="BV263" s="42">
        <v>0.31</v>
      </c>
      <c r="BW263" s="42">
        <v>0</v>
      </c>
      <c r="BX263" s="42">
        <v>0</v>
      </c>
      <c r="BY263" s="42">
        <v>0.89</v>
      </c>
      <c r="BZ263" s="42">
        <v>0</v>
      </c>
      <c r="CA263" s="42">
        <v>0</v>
      </c>
      <c r="CB263" s="42">
        <v>0</v>
      </c>
      <c r="CC263" s="42">
        <v>0</v>
      </c>
      <c r="CD263" s="42">
        <v>0</v>
      </c>
      <c r="CE263" s="42">
        <v>28.38</v>
      </c>
      <c r="CF263" s="42">
        <v>0.6</v>
      </c>
      <c r="CG263" s="42"/>
      <c r="CH263" s="42">
        <v>21.7</v>
      </c>
      <c r="CI263" s="42">
        <v>13</v>
      </c>
    </row>
    <row r="264" spans="1:87" s="17" customFormat="1" x14ac:dyDescent="0.25">
      <c r="A264" s="42" t="s">
        <v>215</v>
      </c>
      <c r="B264" s="48" t="s">
        <v>216</v>
      </c>
      <c r="C264" s="57" t="s">
        <v>226</v>
      </c>
      <c r="D264" s="37" t="str">
        <f>"150/5"</f>
        <v>150/5</v>
      </c>
      <c r="E264" s="37">
        <v>13.2</v>
      </c>
      <c r="F264" s="37">
        <v>11.5</v>
      </c>
      <c r="G264" s="37">
        <v>14.8</v>
      </c>
      <c r="H264" s="37">
        <v>12.9</v>
      </c>
      <c r="I264" s="37">
        <v>9.1999999999999993</v>
      </c>
      <c r="J264" s="37">
        <v>7.8</v>
      </c>
      <c r="K264" s="37">
        <v>221</v>
      </c>
      <c r="L264" s="37">
        <v>192</v>
      </c>
      <c r="M264" s="37">
        <v>1</v>
      </c>
      <c r="N264" s="37">
        <v>1.95</v>
      </c>
      <c r="O264" s="37">
        <v>1.32</v>
      </c>
      <c r="P264" s="37">
        <v>0</v>
      </c>
      <c r="Q264" s="37">
        <v>2.12</v>
      </c>
      <c r="R264" s="37">
        <v>4.45</v>
      </c>
      <c r="S264" s="37">
        <v>1.1599999999999999</v>
      </c>
      <c r="T264" s="37">
        <v>0</v>
      </c>
      <c r="U264" s="37">
        <v>0</v>
      </c>
      <c r="V264" s="37">
        <v>0.17</v>
      </c>
      <c r="W264" s="37">
        <v>1.37</v>
      </c>
      <c r="X264" s="37">
        <v>310.77999999999997</v>
      </c>
      <c r="Y264" s="37">
        <v>236.78</v>
      </c>
      <c r="Z264" s="37">
        <v>19.649999999999999</v>
      </c>
      <c r="AA264" s="37">
        <v>12.84</v>
      </c>
      <c r="AB264" s="37">
        <v>32.08</v>
      </c>
      <c r="AC264" s="37">
        <v>0.48</v>
      </c>
      <c r="AD264" s="37">
        <v>7.5</v>
      </c>
      <c r="AE264" s="37">
        <v>671.22</v>
      </c>
      <c r="AF264" s="37">
        <v>131.66</v>
      </c>
      <c r="AG264" s="37">
        <v>1.43</v>
      </c>
      <c r="AH264" s="37">
        <v>0.05</v>
      </c>
      <c r="AI264" s="37">
        <v>0.04</v>
      </c>
      <c r="AJ264" s="37">
        <v>0.5</v>
      </c>
      <c r="AK264" s="37">
        <v>0.84</v>
      </c>
      <c r="AL264" s="37">
        <v>5.12</v>
      </c>
      <c r="AM264" s="42">
        <v>0</v>
      </c>
      <c r="AN264" s="42">
        <v>24.99</v>
      </c>
      <c r="AO264" s="42">
        <v>27.02</v>
      </c>
      <c r="AP264" s="42">
        <v>37.020000000000003</v>
      </c>
      <c r="AQ264" s="42">
        <v>38.69</v>
      </c>
      <c r="AR264" s="42">
        <v>7.79</v>
      </c>
      <c r="AS264" s="42">
        <v>26.87</v>
      </c>
      <c r="AT264" s="42">
        <v>10.01</v>
      </c>
      <c r="AU264" s="42">
        <v>27.34</v>
      </c>
      <c r="AV264" s="42">
        <v>35.46</v>
      </c>
      <c r="AW264" s="42">
        <v>76.06</v>
      </c>
      <c r="AX264" s="42">
        <v>71.92</v>
      </c>
      <c r="AY264" s="42">
        <v>11.9</v>
      </c>
      <c r="AZ264" s="42">
        <v>27.26</v>
      </c>
      <c r="BA264" s="42">
        <v>129.93</v>
      </c>
      <c r="BB264" s="42">
        <v>0</v>
      </c>
      <c r="BC264" s="42">
        <v>25.6</v>
      </c>
      <c r="BD264" s="42">
        <v>25.49</v>
      </c>
      <c r="BE264" s="42">
        <v>21.23</v>
      </c>
      <c r="BF264" s="42">
        <v>8.42</v>
      </c>
      <c r="BG264" s="42">
        <v>0.11</v>
      </c>
      <c r="BH264" s="42">
        <v>0.02</v>
      </c>
      <c r="BI264" s="42">
        <v>0.02</v>
      </c>
      <c r="BJ264" s="42">
        <v>0.06</v>
      </c>
      <c r="BK264" s="42">
        <v>7.0000000000000007E-2</v>
      </c>
      <c r="BL264" s="42">
        <v>0.23</v>
      </c>
      <c r="BM264" s="42">
        <v>0</v>
      </c>
      <c r="BN264" s="42">
        <v>0.2</v>
      </c>
      <c r="BO264" s="42">
        <v>0</v>
      </c>
      <c r="BP264" s="42">
        <v>0.13</v>
      </c>
      <c r="BQ264" s="42">
        <v>0.01</v>
      </c>
      <c r="BR264" s="42">
        <v>0.02</v>
      </c>
      <c r="BS264" s="42">
        <v>0</v>
      </c>
      <c r="BT264" s="42">
        <v>0.02</v>
      </c>
      <c r="BU264" s="42">
        <v>0.09</v>
      </c>
      <c r="BV264" s="42">
        <v>0.75</v>
      </c>
      <c r="BW264" s="42">
        <v>0</v>
      </c>
      <c r="BX264" s="42">
        <v>0</v>
      </c>
      <c r="BY264" s="42">
        <v>1.76</v>
      </c>
      <c r="BZ264" s="42">
        <v>0</v>
      </c>
      <c r="CA264" s="42">
        <v>0</v>
      </c>
      <c r="CB264" s="42">
        <v>0</v>
      </c>
      <c r="CC264" s="42">
        <v>0</v>
      </c>
      <c r="CD264" s="42">
        <v>0</v>
      </c>
      <c r="CE264" s="42">
        <v>166.54</v>
      </c>
      <c r="CF264" s="42">
        <v>119.37</v>
      </c>
      <c r="CG264" s="42"/>
      <c r="CH264" s="42">
        <v>6.1</v>
      </c>
      <c r="CI264" s="42">
        <v>5.0999999999999996</v>
      </c>
    </row>
    <row r="265" spans="1:87" s="17" customFormat="1" x14ac:dyDescent="0.25">
      <c r="A265" s="42" t="s">
        <v>167</v>
      </c>
      <c r="B265" s="48" t="s">
        <v>170</v>
      </c>
      <c r="C265" s="57" t="s">
        <v>235</v>
      </c>
      <c r="D265" s="37" t="str">
        <f>"35/40"</f>
        <v>35/40</v>
      </c>
      <c r="E265" s="37">
        <v>10.7</v>
      </c>
      <c r="F265" s="37">
        <v>9.44</v>
      </c>
      <c r="G265" s="37">
        <v>10.7</v>
      </c>
      <c r="H265" s="37">
        <v>9.82</v>
      </c>
      <c r="I265" s="37">
        <v>3.15</v>
      </c>
      <c r="J265" s="37">
        <v>3.15</v>
      </c>
      <c r="K265" s="37">
        <v>151</v>
      </c>
      <c r="L265" s="37">
        <v>137.41629551999995</v>
      </c>
      <c r="M265" s="37">
        <v>4.01</v>
      </c>
      <c r="N265" s="37">
        <v>0</v>
      </c>
      <c r="O265" s="37">
        <v>4.01</v>
      </c>
      <c r="P265" s="37">
        <v>0</v>
      </c>
      <c r="Q265" s="37">
        <v>1.58</v>
      </c>
      <c r="R265" s="37">
        <v>1.03</v>
      </c>
      <c r="S265" s="37">
        <v>0.55000000000000004</v>
      </c>
      <c r="T265" s="37">
        <v>0</v>
      </c>
      <c r="U265" s="37">
        <v>0</v>
      </c>
      <c r="V265" s="37">
        <v>0</v>
      </c>
      <c r="W265" s="37">
        <v>1.0900000000000001</v>
      </c>
      <c r="X265" s="37">
        <v>146.41999999999999</v>
      </c>
      <c r="Y265" s="37">
        <v>140.85</v>
      </c>
      <c r="Z265" s="37">
        <v>10.32</v>
      </c>
      <c r="AA265" s="37">
        <v>14.72</v>
      </c>
      <c r="AB265" s="37">
        <v>82.23</v>
      </c>
      <c r="AC265" s="37">
        <v>1.33</v>
      </c>
      <c r="AD265" s="37">
        <v>0</v>
      </c>
      <c r="AE265" s="37">
        <v>1107.8</v>
      </c>
      <c r="AF265" s="37">
        <v>0</v>
      </c>
      <c r="AG265" s="37">
        <v>0.23</v>
      </c>
      <c r="AH265" s="37">
        <v>0.02</v>
      </c>
      <c r="AI265" s="37">
        <v>0.05</v>
      </c>
      <c r="AJ265" s="37">
        <v>1.94</v>
      </c>
      <c r="AK265" s="37">
        <v>4.63</v>
      </c>
      <c r="AL265" s="37">
        <v>0.24</v>
      </c>
      <c r="AM265" s="42">
        <v>0</v>
      </c>
      <c r="AN265" s="42">
        <v>499.63</v>
      </c>
      <c r="AO265" s="42">
        <v>377.5</v>
      </c>
      <c r="AP265" s="42">
        <v>713.48</v>
      </c>
      <c r="AQ265" s="42">
        <v>767.06</v>
      </c>
      <c r="AR265" s="42">
        <v>214.82</v>
      </c>
      <c r="AS265" s="42">
        <v>387.63</v>
      </c>
      <c r="AT265" s="42">
        <v>101.37</v>
      </c>
      <c r="AU265" s="42">
        <v>383.77</v>
      </c>
      <c r="AV265" s="42">
        <v>524.25</v>
      </c>
      <c r="AW265" s="42">
        <v>503.49</v>
      </c>
      <c r="AX265" s="42">
        <v>854.92</v>
      </c>
      <c r="AY265" s="42">
        <v>342.74</v>
      </c>
      <c r="AZ265" s="42">
        <v>452.32</v>
      </c>
      <c r="BA265" s="42">
        <v>1483.44</v>
      </c>
      <c r="BB265" s="42">
        <v>139.99</v>
      </c>
      <c r="BC265" s="42">
        <v>330.67</v>
      </c>
      <c r="BD265" s="42">
        <v>376.53</v>
      </c>
      <c r="BE265" s="42">
        <v>317.64</v>
      </c>
      <c r="BF265" s="42">
        <v>125.03</v>
      </c>
      <c r="BG265" s="42">
        <v>0</v>
      </c>
      <c r="BH265" s="42">
        <v>0</v>
      </c>
      <c r="BI265" s="42">
        <v>0</v>
      </c>
      <c r="BJ265" s="42">
        <v>0</v>
      </c>
      <c r="BK265" s="42">
        <v>0</v>
      </c>
      <c r="BL265" s="42">
        <v>0</v>
      </c>
      <c r="BM265" s="42">
        <v>0</v>
      </c>
      <c r="BN265" s="42">
        <v>0</v>
      </c>
      <c r="BO265" s="42">
        <v>0</v>
      </c>
      <c r="BP265" s="42">
        <v>0</v>
      </c>
      <c r="BQ265" s="42">
        <v>0</v>
      </c>
      <c r="BR265" s="42">
        <v>0</v>
      </c>
      <c r="BS265" s="42">
        <v>0</v>
      </c>
      <c r="BT265" s="42">
        <v>0</v>
      </c>
      <c r="BU265" s="42">
        <v>0</v>
      </c>
      <c r="BV265" s="42">
        <v>0</v>
      </c>
      <c r="BW265" s="42">
        <v>0</v>
      </c>
      <c r="BX265" s="42">
        <v>0</v>
      </c>
      <c r="BY265" s="42">
        <v>0</v>
      </c>
      <c r="BZ265" s="42">
        <v>0</v>
      </c>
      <c r="CA265" s="42">
        <v>0</v>
      </c>
      <c r="CB265" s="42">
        <v>0</v>
      </c>
      <c r="CC265" s="42">
        <v>0</v>
      </c>
      <c r="CD265" s="42">
        <v>0</v>
      </c>
      <c r="CE265" s="42">
        <v>36.42</v>
      </c>
      <c r="CF265" s="42">
        <v>184.63</v>
      </c>
      <c r="CG265" s="42"/>
      <c r="CH265" s="42">
        <v>0.2</v>
      </c>
      <c r="CI265" s="42">
        <v>0.2</v>
      </c>
    </row>
    <row r="266" spans="1:87" s="17" customFormat="1" x14ac:dyDescent="0.25">
      <c r="A266" s="42" t="str">
        <f>"3/4"</f>
        <v>3/4</v>
      </c>
      <c r="B266" s="48" t="s">
        <v>108</v>
      </c>
      <c r="C266" s="64">
        <v>130</v>
      </c>
      <c r="D266" s="37" t="str">
        <f>"120"</f>
        <v>120</v>
      </c>
      <c r="E266" s="37">
        <v>4.03</v>
      </c>
      <c r="F266" s="37">
        <v>3.72</v>
      </c>
      <c r="G266" s="37">
        <v>2.83</v>
      </c>
      <c r="H266" s="37">
        <v>2.61</v>
      </c>
      <c r="I266" s="37">
        <v>21.07</v>
      </c>
      <c r="J266" s="37">
        <v>19.45</v>
      </c>
      <c r="K266" s="37">
        <v>120.5</v>
      </c>
      <c r="L266" s="37">
        <v>111.23000769230767</v>
      </c>
      <c r="M266" s="37">
        <v>1.27</v>
      </c>
      <c r="N266" s="37">
        <v>0.05</v>
      </c>
      <c r="O266" s="37">
        <v>0</v>
      </c>
      <c r="P266" s="37">
        <v>0</v>
      </c>
      <c r="Q266" s="37">
        <v>0.44</v>
      </c>
      <c r="R266" s="37">
        <v>15.79</v>
      </c>
      <c r="S266" s="37">
        <v>3.22</v>
      </c>
      <c r="T266" s="37">
        <v>0</v>
      </c>
      <c r="U266" s="37">
        <v>0</v>
      </c>
      <c r="V266" s="37">
        <v>0</v>
      </c>
      <c r="W266" s="37">
        <v>1.19</v>
      </c>
      <c r="X266" s="37">
        <v>248.86</v>
      </c>
      <c r="Y266" s="37">
        <v>113.6</v>
      </c>
      <c r="Z266" s="37">
        <v>8.66</v>
      </c>
      <c r="AA266" s="37">
        <v>57.14</v>
      </c>
      <c r="AB266" s="37">
        <v>84.24</v>
      </c>
      <c r="AC266" s="37">
        <v>1.97</v>
      </c>
      <c r="AD266" s="37">
        <v>9.23</v>
      </c>
      <c r="AE266" s="37">
        <v>8.93</v>
      </c>
      <c r="AF266" s="37">
        <v>10.98</v>
      </c>
      <c r="AG266" s="37">
        <v>0.26</v>
      </c>
      <c r="AH266" s="37">
        <v>0.11</v>
      </c>
      <c r="AI266" s="37">
        <v>0.06</v>
      </c>
      <c r="AJ266" s="37">
        <v>1.07</v>
      </c>
      <c r="AK266" s="37">
        <v>2.16</v>
      </c>
      <c r="AL266" s="37">
        <v>0</v>
      </c>
      <c r="AM266" s="42">
        <v>0</v>
      </c>
      <c r="AN266" s="42">
        <v>174.41</v>
      </c>
      <c r="AO266" s="42">
        <v>136.16999999999999</v>
      </c>
      <c r="AP266" s="42">
        <v>220.75</v>
      </c>
      <c r="AQ266" s="42">
        <v>156.84</v>
      </c>
      <c r="AR266" s="42">
        <v>94.46</v>
      </c>
      <c r="AS266" s="42">
        <v>118.66</v>
      </c>
      <c r="AT266" s="42">
        <v>53.89</v>
      </c>
      <c r="AU266" s="42">
        <v>175</v>
      </c>
      <c r="AV266" s="42">
        <v>171.33</v>
      </c>
      <c r="AW266" s="42">
        <v>329.87</v>
      </c>
      <c r="AX266" s="42">
        <v>325.27999999999997</v>
      </c>
      <c r="AY266" s="42">
        <v>88.99</v>
      </c>
      <c r="AZ266" s="42">
        <v>212.22</v>
      </c>
      <c r="BA266" s="42">
        <v>667.65</v>
      </c>
      <c r="BB266" s="42">
        <v>0</v>
      </c>
      <c r="BC266" s="42">
        <v>148.09</v>
      </c>
      <c r="BD266" s="42">
        <v>179.39</v>
      </c>
      <c r="BE266" s="42">
        <v>127.37</v>
      </c>
      <c r="BF266" s="42">
        <v>97.25</v>
      </c>
      <c r="BG266" s="42">
        <v>0.06</v>
      </c>
      <c r="BH266" s="42">
        <v>0.03</v>
      </c>
      <c r="BI266" s="42">
        <v>0.01</v>
      </c>
      <c r="BJ266" s="42">
        <v>0.03</v>
      </c>
      <c r="BK266" s="42">
        <v>0.04</v>
      </c>
      <c r="BL266" s="42">
        <v>0.18</v>
      </c>
      <c r="BM266" s="42">
        <v>0</v>
      </c>
      <c r="BN266" s="42">
        <v>0.66</v>
      </c>
      <c r="BO266" s="42">
        <v>0</v>
      </c>
      <c r="BP266" s="42">
        <v>0.17</v>
      </c>
      <c r="BQ266" s="42">
        <v>0</v>
      </c>
      <c r="BR266" s="42">
        <v>0</v>
      </c>
      <c r="BS266" s="42">
        <v>0</v>
      </c>
      <c r="BT266" s="42">
        <v>0.03</v>
      </c>
      <c r="BU266" s="42">
        <v>0.06</v>
      </c>
      <c r="BV266" s="42">
        <v>0.72</v>
      </c>
      <c r="BW266" s="42">
        <v>0.01</v>
      </c>
      <c r="BX266" s="42">
        <v>0</v>
      </c>
      <c r="BY266" s="42">
        <v>0.33</v>
      </c>
      <c r="BZ266" s="42">
        <v>0.03</v>
      </c>
      <c r="CA266" s="42">
        <v>0</v>
      </c>
      <c r="CB266" s="42">
        <v>0</v>
      </c>
      <c r="CC266" s="42">
        <v>0</v>
      </c>
      <c r="CD266" s="42">
        <v>0</v>
      </c>
      <c r="CE266" s="42">
        <v>100.78</v>
      </c>
      <c r="CF266" s="42">
        <v>10.72</v>
      </c>
      <c r="CG266" s="42"/>
      <c r="CH266" s="42">
        <v>0</v>
      </c>
      <c r="CI266" s="42">
        <v>0</v>
      </c>
    </row>
    <row r="267" spans="1:87" s="17" customFormat="1" x14ac:dyDescent="0.25">
      <c r="A267" s="37" t="s">
        <v>118</v>
      </c>
      <c r="B267" s="48" t="s">
        <v>119</v>
      </c>
      <c r="C267" s="64">
        <v>180</v>
      </c>
      <c r="D267" s="37" t="str">
        <f>"150"</f>
        <v>150</v>
      </c>
      <c r="E267" s="37">
        <v>0.92</v>
      </c>
      <c r="F267" s="37">
        <v>0.76</v>
      </c>
      <c r="G267" s="37">
        <v>0.05</v>
      </c>
      <c r="H267" s="37">
        <v>0.04</v>
      </c>
      <c r="I267" s="37">
        <v>16.46</v>
      </c>
      <c r="J267" s="37">
        <v>13.72</v>
      </c>
      <c r="K267" s="37">
        <v>62.115000000000002</v>
      </c>
      <c r="L267" s="37">
        <v>51.762120000000003</v>
      </c>
      <c r="M267" s="37">
        <v>0.02</v>
      </c>
      <c r="N267" s="37">
        <v>0</v>
      </c>
      <c r="O267" s="37">
        <v>0</v>
      </c>
      <c r="P267" s="37">
        <v>0</v>
      </c>
      <c r="Q267" s="37">
        <v>10.72</v>
      </c>
      <c r="R267" s="37">
        <v>0.43</v>
      </c>
      <c r="S267" s="37">
        <v>2.57</v>
      </c>
      <c r="T267" s="37">
        <v>0</v>
      </c>
      <c r="U267" s="37">
        <v>0</v>
      </c>
      <c r="V267" s="37">
        <v>0.23</v>
      </c>
      <c r="W267" s="37">
        <v>0.6</v>
      </c>
      <c r="X267" s="37">
        <v>2.56</v>
      </c>
      <c r="Y267" s="37">
        <v>255.09</v>
      </c>
      <c r="Z267" s="37">
        <v>23.39</v>
      </c>
      <c r="AA267" s="37">
        <v>14.96</v>
      </c>
      <c r="AB267" s="37">
        <v>20.37</v>
      </c>
      <c r="AC267" s="37">
        <v>0.48</v>
      </c>
      <c r="AD267" s="37">
        <v>0</v>
      </c>
      <c r="AE267" s="37">
        <v>472.5</v>
      </c>
      <c r="AF267" s="37">
        <v>87.45</v>
      </c>
      <c r="AG267" s="37">
        <v>0.83</v>
      </c>
      <c r="AH267" s="37">
        <v>0.01</v>
      </c>
      <c r="AI267" s="37">
        <v>0.03</v>
      </c>
      <c r="AJ267" s="37">
        <v>0.38</v>
      </c>
      <c r="AK267" s="37">
        <v>0.59</v>
      </c>
      <c r="AL267" s="37">
        <v>0.24</v>
      </c>
      <c r="AM267" s="42">
        <v>0</v>
      </c>
      <c r="AN267" s="42">
        <v>0.01</v>
      </c>
      <c r="AO267" s="42">
        <v>0.01</v>
      </c>
      <c r="AP267" s="42">
        <v>0.01</v>
      </c>
      <c r="AQ267" s="42">
        <v>0.01</v>
      </c>
      <c r="AR267" s="42">
        <v>0</v>
      </c>
      <c r="AS267" s="42">
        <v>0.01</v>
      </c>
      <c r="AT267" s="42">
        <v>0</v>
      </c>
      <c r="AU267" s="42">
        <v>0.01</v>
      </c>
      <c r="AV267" s="42">
        <v>0.01</v>
      </c>
      <c r="AW267" s="42">
        <v>0.01</v>
      </c>
      <c r="AX267" s="42">
        <v>0.04</v>
      </c>
      <c r="AY267" s="42">
        <v>0</v>
      </c>
      <c r="AZ267" s="42">
        <v>0.01</v>
      </c>
      <c r="BA267" s="42">
        <v>0.02</v>
      </c>
      <c r="BB267" s="42">
        <v>0</v>
      </c>
      <c r="BC267" s="42">
        <v>0.01</v>
      </c>
      <c r="BD267" s="42">
        <v>0.01</v>
      </c>
      <c r="BE267" s="42">
        <v>0</v>
      </c>
      <c r="BF267" s="42">
        <v>0</v>
      </c>
      <c r="BG267" s="42">
        <v>0</v>
      </c>
      <c r="BH267" s="42">
        <v>0</v>
      </c>
      <c r="BI267" s="42">
        <v>0</v>
      </c>
      <c r="BJ267" s="42">
        <v>0</v>
      </c>
      <c r="BK267" s="42">
        <v>0</v>
      </c>
      <c r="BL267" s="42">
        <v>0</v>
      </c>
      <c r="BM267" s="42">
        <v>0</v>
      </c>
      <c r="BN267" s="42">
        <v>0</v>
      </c>
      <c r="BO267" s="42">
        <v>0</v>
      </c>
      <c r="BP267" s="42">
        <v>0</v>
      </c>
      <c r="BQ267" s="42">
        <v>0</v>
      </c>
      <c r="BR267" s="42">
        <v>0</v>
      </c>
      <c r="BS267" s="42">
        <v>0</v>
      </c>
      <c r="BT267" s="42">
        <v>0</v>
      </c>
      <c r="BU267" s="42">
        <v>0</v>
      </c>
      <c r="BV267" s="42">
        <v>0.01</v>
      </c>
      <c r="BW267" s="42">
        <v>0</v>
      </c>
      <c r="BX267" s="42">
        <v>0</v>
      </c>
      <c r="BY267" s="42">
        <v>0</v>
      </c>
      <c r="BZ267" s="42">
        <v>0</v>
      </c>
      <c r="CA267" s="42">
        <v>0</v>
      </c>
      <c r="CB267" s="42">
        <v>0</v>
      </c>
      <c r="CC267" s="42">
        <v>0</v>
      </c>
      <c r="CD267" s="42">
        <v>0</v>
      </c>
      <c r="CE267" s="42">
        <v>160.5</v>
      </c>
      <c r="CF267" s="42">
        <v>78.75</v>
      </c>
      <c r="CG267" s="42"/>
      <c r="CH267" s="42">
        <v>0.3</v>
      </c>
      <c r="CI267" s="42">
        <v>0.2</v>
      </c>
    </row>
    <row r="268" spans="1:87" s="13" customFormat="1" x14ac:dyDescent="0.25">
      <c r="A268" s="54" t="s">
        <v>120</v>
      </c>
      <c r="B268" s="47" t="s">
        <v>92</v>
      </c>
      <c r="C268" s="65">
        <v>50</v>
      </c>
      <c r="D268" s="54" t="str">
        <f>"35"</f>
        <v>35</v>
      </c>
      <c r="E268" s="54">
        <v>3.3</v>
      </c>
      <c r="F268" s="54">
        <v>2.31</v>
      </c>
      <c r="G268" s="54">
        <v>0.6</v>
      </c>
      <c r="H268" s="54">
        <v>0.42</v>
      </c>
      <c r="I268" s="54">
        <v>20.85</v>
      </c>
      <c r="J268" s="54">
        <v>14.6</v>
      </c>
      <c r="K268" s="54">
        <v>96.69</v>
      </c>
      <c r="L268" s="54">
        <v>67.682999999999993</v>
      </c>
      <c r="M268" s="54">
        <v>7.0000000000000007E-2</v>
      </c>
      <c r="N268" s="54">
        <v>0</v>
      </c>
      <c r="O268" s="54">
        <v>0</v>
      </c>
      <c r="P268" s="54">
        <v>0</v>
      </c>
      <c r="Q268" s="54">
        <v>0.42</v>
      </c>
      <c r="R268" s="54">
        <v>11.27</v>
      </c>
      <c r="S268" s="54">
        <v>2.91</v>
      </c>
      <c r="T268" s="54">
        <v>0</v>
      </c>
      <c r="U268" s="54">
        <v>0</v>
      </c>
      <c r="V268" s="54">
        <v>0.35</v>
      </c>
      <c r="W268" s="54">
        <v>0.88</v>
      </c>
      <c r="X268" s="54">
        <v>213.5</v>
      </c>
      <c r="Y268" s="54">
        <v>85.75</v>
      </c>
      <c r="Z268" s="54">
        <v>12.25</v>
      </c>
      <c r="AA268" s="54">
        <v>16.45</v>
      </c>
      <c r="AB268" s="54">
        <v>55.3</v>
      </c>
      <c r="AC268" s="54">
        <v>1.37</v>
      </c>
      <c r="AD268" s="54">
        <v>0</v>
      </c>
      <c r="AE268" s="54">
        <v>1.75</v>
      </c>
      <c r="AF268" s="54">
        <v>0.35</v>
      </c>
      <c r="AG268" s="54">
        <v>0.49</v>
      </c>
      <c r="AH268" s="54">
        <v>0.06</v>
      </c>
      <c r="AI268" s="54">
        <v>0.03</v>
      </c>
      <c r="AJ268" s="54">
        <v>0.25</v>
      </c>
      <c r="AK268" s="54">
        <v>0.7</v>
      </c>
      <c r="AL268" s="54">
        <v>0</v>
      </c>
      <c r="AM268" s="46">
        <v>0</v>
      </c>
      <c r="AN268" s="46">
        <v>112.7</v>
      </c>
      <c r="AO268" s="46">
        <v>86.8</v>
      </c>
      <c r="AP268" s="46">
        <v>149.44999999999999</v>
      </c>
      <c r="AQ268" s="46">
        <v>78.05</v>
      </c>
      <c r="AR268" s="46">
        <v>32.549999999999997</v>
      </c>
      <c r="AS268" s="46">
        <v>69.3</v>
      </c>
      <c r="AT268" s="46">
        <v>28</v>
      </c>
      <c r="AU268" s="46">
        <v>129.85</v>
      </c>
      <c r="AV268" s="46">
        <v>103.95</v>
      </c>
      <c r="AW268" s="46">
        <v>101.85</v>
      </c>
      <c r="AX268" s="46">
        <v>162.4</v>
      </c>
      <c r="AY268" s="46">
        <v>43.4</v>
      </c>
      <c r="AZ268" s="46">
        <v>108.5</v>
      </c>
      <c r="BA268" s="46">
        <v>545.65</v>
      </c>
      <c r="BB268" s="46">
        <v>0</v>
      </c>
      <c r="BC268" s="46">
        <v>184.1</v>
      </c>
      <c r="BD268" s="46">
        <v>101.85</v>
      </c>
      <c r="BE268" s="46">
        <v>63</v>
      </c>
      <c r="BF268" s="46">
        <v>45.5</v>
      </c>
      <c r="BG268" s="46">
        <v>0</v>
      </c>
      <c r="BH268" s="46">
        <v>0</v>
      </c>
      <c r="BI268" s="46">
        <v>0</v>
      </c>
      <c r="BJ268" s="46">
        <v>0</v>
      </c>
      <c r="BK268" s="46">
        <v>0</v>
      </c>
      <c r="BL268" s="46">
        <v>0</v>
      </c>
      <c r="BM268" s="46">
        <v>0</v>
      </c>
      <c r="BN268" s="46">
        <v>0.05</v>
      </c>
      <c r="BO268" s="46">
        <v>0</v>
      </c>
      <c r="BP268" s="46">
        <v>0</v>
      </c>
      <c r="BQ268" s="46">
        <v>0.01</v>
      </c>
      <c r="BR268" s="46">
        <v>0</v>
      </c>
      <c r="BS268" s="46">
        <v>0</v>
      </c>
      <c r="BT268" s="46">
        <v>0</v>
      </c>
      <c r="BU268" s="46">
        <v>0</v>
      </c>
      <c r="BV268" s="46">
        <v>0.04</v>
      </c>
      <c r="BW268" s="46">
        <v>0</v>
      </c>
      <c r="BX268" s="46">
        <v>0</v>
      </c>
      <c r="BY268" s="46">
        <v>0.17</v>
      </c>
      <c r="BZ268" s="46">
        <v>0.03</v>
      </c>
      <c r="CA268" s="46">
        <v>0</v>
      </c>
      <c r="CB268" s="46">
        <v>0</v>
      </c>
      <c r="CC268" s="46">
        <v>0</v>
      </c>
      <c r="CD268" s="46">
        <v>0</v>
      </c>
      <c r="CE268" s="46">
        <v>16.45</v>
      </c>
      <c r="CF268" s="46">
        <v>0.28999999999999998</v>
      </c>
      <c r="CG268" s="46"/>
      <c r="CH268" s="46">
        <v>0</v>
      </c>
      <c r="CI268" s="46">
        <v>0</v>
      </c>
    </row>
    <row r="269" spans="1:87" s="19" customFormat="1" x14ac:dyDescent="0.25">
      <c r="A269" s="49"/>
      <c r="B269" s="18" t="s">
        <v>93</v>
      </c>
      <c r="C269" s="66">
        <v>675</v>
      </c>
      <c r="D269" s="49">
        <v>565</v>
      </c>
      <c r="E269" s="49">
        <f t="shared" ref="E269" si="98">SUM(E263:E268)</f>
        <v>32.950000000000003</v>
      </c>
      <c r="F269" s="49">
        <f>SUM(F263:F268)</f>
        <v>28.21</v>
      </c>
      <c r="G269" s="49">
        <f t="shared" ref="G269:BR269" si="99">SUM(G263:G268)</f>
        <v>31.23</v>
      </c>
      <c r="H269" s="49">
        <f t="shared" si="99"/>
        <v>27.14</v>
      </c>
      <c r="I269" s="49">
        <f t="shared" si="99"/>
        <v>73.13</v>
      </c>
      <c r="J269" s="49">
        <f t="shared" si="99"/>
        <v>60.15</v>
      </c>
      <c r="K269" s="49">
        <f t="shared" si="99"/>
        <v>684.00500000000011</v>
      </c>
      <c r="L269" s="49">
        <f t="shared" si="99"/>
        <v>579.71142321230764</v>
      </c>
      <c r="M269" s="49">
        <f t="shared" si="99"/>
        <v>6.57</v>
      </c>
      <c r="N269" s="49">
        <f t="shared" si="99"/>
        <v>2.9799999999999995</v>
      </c>
      <c r="O269" s="49">
        <f t="shared" si="99"/>
        <v>5.5299999999999994</v>
      </c>
      <c r="P269" s="49">
        <f t="shared" si="99"/>
        <v>0</v>
      </c>
      <c r="Q269" s="49">
        <f t="shared" si="99"/>
        <v>18.420000000000002</v>
      </c>
      <c r="R269" s="49">
        <f t="shared" si="99"/>
        <v>33.049999999999997</v>
      </c>
      <c r="S269" s="49">
        <f t="shared" si="99"/>
        <v>11.05</v>
      </c>
      <c r="T269" s="49">
        <f t="shared" si="99"/>
        <v>0</v>
      </c>
      <c r="U269" s="49">
        <f t="shared" si="99"/>
        <v>0</v>
      </c>
      <c r="V269" s="49">
        <f t="shared" si="99"/>
        <v>0.84</v>
      </c>
      <c r="W269" s="49">
        <f t="shared" si="99"/>
        <v>5.42</v>
      </c>
      <c r="X269" s="49">
        <f t="shared" si="99"/>
        <v>922.11999999999989</v>
      </c>
      <c r="Y269" s="49">
        <f t="shared" si="99"/>
        <v>902.30000000000007</v>
      </c>
      <c r="Z269" s="49">
        <f t="shared" si="99"/>
        <v>82.74</v>
      </c>
      <c r="AA269" s="49">
        <f t="shared" si="99"/>
        <v>121.04</v>
      </c>
      <c r="AB269" s="49">
        <f t="shared" si="99"/>
        <v>283.42</v>
      </c>
      <c r="AC269" s="49">
        <f t="shared" si="99"/>
        <v>6.06</v>
      </c>
      <c r="AD269" s="49">
        <f t="shared" si="99"/>
        <v>16.73</v>
      </c>
      <c r="AE269" s="49">
        <f t="shared" si="99"/>
        <v>2265.8199999999997</v>
      </c>
      <c r="AF269" s="49">
        <f t="shared" si="99"/>
        <v>231.34</v>
      </c>
      <c r="AG269" s="49">
        <f t="shared" si="99"/>
        <v>3.9400000000000004</v>
      </c>
      <c r="AH269" s="49">
        <f t="shared" si="99"/>
        <v>0.25</v>
      </c>
      <c r="AI269" s="49">
        <f t="shared" si="99"/>
        <v>0.22</v>
      </c>
      <c r="AJ269" s="49">
        <f t="shared" si="99"/>
        <v>4.1900000000000004</v>
      </c>
      <c r="AK269" s="49">
        <f t="shared" si="99"/>
        <v>9.0499999999999989</v>
      </c>
      <c r="AL269" s="49">
        <f t="shared" si="99"/>
        <v>6.120000000000001</v>
      </c>
      <c r="AM269" s="49">
        <f t="shared" si="99"/>
        <v>0</v>
      </c>
      <c r="AN269" s="49">
        <f t="shared" si="99"/>
        <v>824.46</v>
      </c>
      <c r="AO269" s="49">
        <f t="shared" si="99"/>
        <v>641.84999999999991</v>
      </c>
      <c r="AP269" s="49">
        <f t="shared" si="99"/>
        <v>1137.07</v>
      </c>
      <c r="AQ269" s="49">
        <f t="shared" si="99"/>
        <v>1062.51</v>
      </c>
      <c r="AR269" s="49">
        <f t="shared" si="99"/>
        <v>354.3</v>
      </c>
      <c r="AS269" s="49">
        <f t="shared" si="99"/>
        <v>615.1099999999999</v>
      </c>
      <c r="AT269" s="49">
        <f t="shared" si="99"/>
        <v>196.39</v>
      </c>
      <c r="AU269" s="49">
        <f t="shared" si="99"/>
        <v>726.68</v>
      </c>
      <c r="AV269" s="49">
        <f t="shared" si="99"/>
        <v>845.2</v>
      </c>
      <c r="AW269" s="49">
        <f t="shared" si="99"/>
        <v>1028.3</v>
      </c>
      <c r="AX269" s="49">
        <f t="shared" si="99"/>
        <v>1493.54</v>
      </c>
      <c r="AY269" s="49">
        <f t="shared" si="99"/>
        <v>490.68</v>
      </c>
      <c r="AZ269" s="49">
        <f t="shared" si="99"/>
        <v>809.83</v>
      </c>
      <c r="BA269" s="49">
        <f t="shared" si="99"/>
        <v>2890.92</v>
      </c>
      <c r="BB269" s="49">
        <f t="shared" si="99"/>
        <v>139.99</v>
      </c>
      <c r="BC269" s="49">
        <f t="shared" si="99"/>
        <v>699.92000000000007</v>
      </c>
      <c r="BD269" s="49">
        <f t="shared" si="99"/>
        <v>698.52</v>
      </c>
      <c r="BE269" s="49">
        <f t="shared" si="99"/>
        <v>540.83999999999992</v>
      </c>
      <c r="BF269" s="49">
        <f t="shared" si="99"/>
        <v>279.92</v>
      </c>
      <c r="BG269" s="49">
        <f t="shared" si="99"/>
        <v>0.16999999999999998</v>
      </c>
      <c r="BH269" s="49">
        <f t="shared" si="99"/>
        <v>0.05</v>
      </c>
      <c r="BI269" s="49">
        <f t="shared" si="99"/>
        <v>0.03</v>
      </c>
      <c r="BJ269" s="49">
        <f t="shared" si="99"/>
        <v>0.09</v>
      </c>
      <c r="BK269" s="49">
        <f t="shared" si="99"/>
        <v>0.11000000000000001</v>
      </c>
      <c r="BL269" s="49">
        <f t="shared" si="99"/>
        <v>0.41000000000000003</v>
      </c>
      <c r="BM269" s="49">
        <f t="shared" si="99"/>
        <v>0</v>
      </c>
      <c r="BN269" s="49">
        <f t="shared" si="99"/>
        <v>0.9900000000000001</v>
      </c>
      <c r="BO269" s="49">
        <f t="shared" si="99"/>
        <v>0</v>
      </c>
      <c r="BP269" s="49">
        <f t="shared" si="99"/>
        <v>0.35</v>
      </c>
      <c r="BQ269" s="49">
        <f t="shared" si="99"/>
        <v>0.02</v>
      </c>
      <c r="BR269" s="49">
        <f t="shared" si="99"/>
        <v>0.03</v>
      </c>
      <c r="BS269" s="49">
        <f t="shared" ref="BS269:CI269" si="100">SUM(BS263:BS268)</f>
        <v>0</v>
      </c>
      <c r="BT269" s="49">
        <f t="shared" si="100"/>
        <v>0.05</v>
      </c>
      <c r="BU269" s="49">
        <f t="shared" si="100"/>
        <v>0.15</v>
      </c>
      <c r="BV269" s="49">
        <f t="shared" si="100"/>
        <v>1.83</v>
      </c>
      <c r="BW269" s="49">
        <f t="shared" si="100"/>
        <v>0.01</v>
      </c>
      <c r="BX269" s="49">
        <f t="shared" si="100"/>
        <v>0</v>
      </c>
      <c r="BY269" s="49">
        <f t="shared" si="100"/>
        <v>3.15</v>
      </c>
      <c r="BZ269" s="49">
        <f t="shared" si="100"/>
        <v>0.06</v>
      </c>
      <c r="CA269" s="49">
        <f t="shared" si="100"/>
        <v>0</v>
      </c>
      <c r="CB269" s="49">
        <f t="shared" si="100"/>
        <v>0</v>
      </c>
      <c r="CC269" s="49">
        <f t="shared" si="100"/>
        <v>0</v>
      </c>
      <c r="CD269" s="49">
        <f t="shared" si="100"/>
        <v>0</v>
      </c>
      <c r="CE269" s="49">
        <f t="shared" si="100"/>
        <v>509.07</v>
      </c>
      <c r="CF269" s="49">
        <f t="shared" si="100"/>
        <v>394.36000000000007</v>
      </c>
      <c r="CG269" s="49">
        <f t="shared" si="100"/>
        <v>0</v>
      </c>
      <c r="CH269" s="49">
        <f t="shared" si="100"/>
        <v>28.299999999999997</v>
      </c>
      <c r="CI269" s="49">
        <f t="shared" si="100"/>
        <v>18.5</v>
      </c>
    </row>
    <row r="270" spans="1:87" x14ac:dyDescent="0.25">
      <c r="A270" s="31" t="str">
        <f>""</f>
        <v/>
      </c>
      <c r="B270" s="14" t="s">
        <v>246</v>
      </c>
      <c r="C270" s="62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  <c r="AG270" s="55"/>
      <c r="AH270" s="55"/>
      <c r="AI270" s="55"/>
      <c r="AJ270" s="55"/>
      <c r="AK270" s="55"/>
      <c r="AL270" s="55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  <c r="BO270" s="63"/>
      <c r="BP270" s="63"/>
      <c r="BQ270" s="63"/>
      <c r="BR270" s="63"/>
      <c r="BS270" s="63"/>
      <c r="BT270" s="63"/>
      <c r="BU270" s="63"/>
      <c r="BV270" s="63"/>
      <c r="BW270" s="63"/>
      <c r="BX270" s="63"/>
      <c r="BY270" s="63"/>
      <c r="BZ270" s="63"/>
      <c r="CA270" s="63"/>
      <c r="CB270" s="63"/>
      <c r="CC270" s="63"/>
      <c r="CD270" s="63"/>
      <c r="CE270" s="63"/>
      <c r="CF270" s="63"/>
      <c r="CG270" s="63"/>
      <c r="CH270" s="63"/>
      <c r="CI270" s="63"/>
    </row>
    <row r="271" spans="1:87" s="45" customFormat="1" x14ac:dyDescent="0.25">
      <c r="A271" s="68" t="str">
        <f>"297"</f>
        <v>297</v>
      </c>
      <c r="B271" s="67" t="s">
        <v>249</v>
      </c>
      <c r="C271" s="65">
        <v>130</v>
      </c>
      <c r="D271" s="54">
        <v>110</v>
      </c>
      <c r="E271" s="54">
        <v>7.33</v>
      </c>
      <c r="F271" s="54">
        <v>6.2039999999999997</v>
      </c>
      <c r="G271" s="54">
        <v>3.198</v>
      </c>
      <c r="H271" s="54">
        <v>2.706</v>
      </c>
      <c r="I271" s="54">
        <v>4.2640000000000002</v>
      </c>
      <c r="J271" s="54">
        <v>3.6080000000000001</v>
      </c>
      <c r="K271" s="54">
        <v>74.340199999999996</v>
      </c>
      <c r="L271" s="54">
        <v>62.902999999999999</v>
      </c>
      <c r="M271" s="54">
        <v>0</v>
      </c>
      <c r="N271" s="54">
        <v>0</v>
      </c>
      <c r="O271" s="54">
        <v>0</v>
      </c>
      <c r="P271" s="54">
        <v>0</v>
      </c>
      <c r="Q271" s="54">
        <v>3.28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4">
        <v>0</v>
      </c>
      <c r="AL271" s="54">
        <v>0</v>
      </c>
      <c r="AM271" s="46">
        <v>0</v>
      </c>
      <c r="AN271" s="46">
        <v>0</v>
      </c>
      <c r="AO271" s="46">
        <v>0</v>
      </c>
      <c r="AP271" s="46">
        <v>0</v>
      </c>
      <c r="AQ271" s="46">
        <v>0</v>
      </c>
      <c r="AR271" s="46">
        <v>0</v>
      </c>
      <c r="AS271" s="46">
        <v>0</v>
      </c>
      <c r="AT271" s="46">
        <v>0</v>
      </c>
      <c r="AU271" s="46">
        <v>0</v>
      </c>
      <c r="AV271" s="46">
        <v>0</v>
      </c>
      <c r="AW271" s="46">
        <v>0</v>
      </c>
      <c r="AX271" s="46">
        <v>0</v>
      </c>
      <c r="AY271" s="46">
        <v>0</v>
      </c>
      <c r="AZ271" s="46">
        <v>0</v>
      </c>
      <c r="BA271" s="46">
        <v>0</v>
      </c>
      <c r="BB271" s="46">
        <v>0</v>
      </c>
      <c r="BC271" s="46">
        <v>0</v>
      </c>
      <c r="BD271" s="46">
        <v>0</v>
      </c>
      <c r="BE271" s="46">
        <v>0</v>
      </c>
      <c r="BF271" s="46">
        <v>0</v>
      </c>
      <c r="BG271" s="46">
        <v>0</v>
      </c>
      <c r="BH271" s="46">
        <v>0</v>
      </c>
      <c r="BI271" s="46">
        <v>0</v>
      </c>
      <c r="BJ271" s="46">
        <v>0</v>
      </c>
      <c r="BK271" s="46">
        <v>0</v>
      </c>
      <c r="BL271" s="46">
        <v>0</v>
      </c>
      <c r="BM271" s="46">
        <v>0</v>
      </c>
      <c r="BN271" s="46">
        <v>0</v>
      </c>
      <c r="BO271" s="46">
        <v>0</v>
      </c>
      <c r="BP271" s="46">
        <v>0</v>
      </c>
      <c r="BQ271" s="46">
        <v>0</v>
      </c>
      <c r="BR271" s="46">
        <v>0</v>
      </c>
      <c r="BS271" s="46">
        <v>0</v>
      </c>
      <c r="BT271" s="46">
        <v>0</v>
      </c>
      <c r="BU271" s="46">
        <v>0</v>
      </c>
      <c r="BV271" s="46">
        <v>0</v>
      </c>
      <c r="BW271" s="46">
        <v>0</v>
      </c>
      <c r="BX271" s="46">
        <v>0</v>
      </c>
      <c r="BY271" s="46">
        <v>0</v>
      </c>
      <c r="BZ271" s="46">
        <v>0</v>
      </c>
      <c r="CA271" s="46">
        <v>0</v>
      </c>
      <c r="CB271" s="46">
        <v>0</v>
      </c>
      <c r="CC271" s="46">
        <v>0</v>
      </c>
      <c r="CD271" s="46">
        <v>0</v>
      </c>
      <c r="CE271" s="46">
        <v>0</v>
      </c>
      <c r="CF271" s="46">
        <v>0</v>
      </c>
      <c r="CG271" s="46"/>
      <c r="CH271" s="46">
        <v>0</v>
      </c>
      <c r="CI271" s="46">
        <v>0</v>
      </c>
    </row>
    <row r="272" spans="1:87" s="17" customFormat="1" x14ac:dyDescent="0.25">
      <c r="A272" s="54" t="s">
        <v>121</v>
      </c>
      <c r="B272" s="47" t="s">
        <v>95</v>
      </c>
      <c r="C272" s="65">
        <v>16</v>
      </c>
      <c r="D272" s="54" t="str">
        <f>"16"</f>
        <v>16</v>
      </c>
      <c r="E272" s="54">
        <v>0.42</v>
      </c>
      <c r="F272" s="54">
        <v>0.42</v>
      </c>
      <c r="G272" s="54">
        <v>0.46</v>
      </c>
      <c r="H272" s="54">
        <v>0.46</v>
      </c>
      <c r="I272" s="54">
        <v>11.71</v>
      </c>
      <c r="J272" s="54">
        <v>11.71</v>
      </c>
      <c r="K272" s="54">
        <v>50.113500000000002</v>
      </c>
      <c r="L272" s="54">
        <v>50.113503999999999</v>
      </c>
      <c r="M272" s="54">
        <v>0.03</v>
      </c>
      <c r="N272" s="54">
        <v>0</v>
      </c>
      <c r="O272" s="54">
        <v>0</v>
      </c>
      <c r="P272" s="54">
        <v>0</v>
      </c>
      <c r="Q272" s="54">
        <v>11.25</v>
      </c>
      <c r="R272" s="54">
        <v>0</v>
      </c>
      <c r="S272" s="54">
        <v>0.45</v>
      </c>
      <c r="T272" s="54">
        <v>0</v>
      </c>
      <c r="U272" s="54">
        <v>0</v>
      </c>
      <c r="V272" s="54">
        <v>0.19</v>
      </c>
      <c r="W272" s="54">
        <v>0.05</v>
      </c>
      <c r="X272" s="54">
        <v>7.84</v>
      </c>
      <c r="Y272" s="54">
        <v>19.71</v>
      </c>
      <c r="Z272" s="54">
        <v>2.25</v>
      </c>
      <c r="AA272" s="54">
        <v>1.39</v>
      </c>
      <c r="AB272" s="54">
        <v>5.01</v>
      </c>
      <c r="AC272" s="54">
        <v>0.21</v>
      </c>
      <c r="AD272" s="54">
        <v>0.19</v>
      </c>
      <c r="AE272" s="54">
        <v>0.64</v>
      </c>
      <c r="AF272" s="54">
        <v>0.48</v>
      </c>
      <c r="AG272" s="54">
        <v>0.11</v>
      </c>
      <c r="AH272" s="54">
        <v>0</v>
      </c>
      <c r="AI272" s="54">
        <v>0.01</v>
      </c>
      <c r="AJ272" s="54">
        <v>0.05</v>
      </c>
      <c r="AK272" s="54">
        <v>0.11</v>
      </c>
      <c r="AL272" s="54">
        <v>0</v>
      </c>
      <c r="AM272" s="46">
        <v>0</v>
      </c>
      <c r="AN272" s="46">
        <v>0</v>
      </c>
      <c r="AO272" s="46">
        <v>0</v>
      </c>
      <c r="AP272" s="46">
        <v>0</v>
      </c>
      <c r="AQ272" s="46">
        <v>0</v>
      </c>
      <c r="AR272" s="46">
        <v>0</v>
      </c>
      <c r="AS272" s="46">
        <v>0</v>
      </c>
      <c r="AT272" s="46">
        <v>0</v>
      </c>
      <c r="AU272" s="46">
        <v>0</v>
      </c>
      <c r="AV272" s="46">
        <v>0</v>
      </c>
      <c r="AW272" s="46">
        <v>0</v>
      </c>
      <c r="AX272" s="46">
        <v>0</v>
      </c>
      <c r="AY272" s="46">
        <v>0</v>
      </c>
      <c r="AZ272" s="46">
        <v>0</v>
      </c>
      <c r="BA272" s="46">
        <v>0</v>
      </c>
      <c r="BB272" s="46">
        <v>0</v>
      </c>
      <c r="BC272" s="46">
        <v>0</v>
      </c>
      <c r="BD272" s="46">
        <v>0</v>
      </c>
      <c r="BE272" s="46">
        <v>0</v>
      </c>
      <c r="BF272" s="46">
        <v>0</v>
      </c>
      <c r="BG272" s="46">
        <v>0</v>
      </c>
      <c r="BH272" s="46">
        <v>0</v>
      </c>
      <c r="BI272" s="46">
        <v>0</v>
      </c>
      <c r="BJ272" s="46">
        <v>0</v>
      </c>
      <c r="BK272" s="46">
        <v>0</v>
      </c>
      <c r="BL272" s="46">
        <v>0</v>
      </c>
      <c r="BM272" s="46">
        <v>0</v>
      </c>
      <c r="BN272" s="46">
        <v>0</v>
      </c>
      <c r="BO272" s="46">
        <v>0</v>
      </c>
      <c r="BP272" s="46">
        <v>0</v>
      </c>
      <c r="BQ272" s="46">
        <v>0</v>
      </c>
      <c r="BR272" s="46">
        <v>0</v>
      </c>
      <c r="BS272" s="46">
        <v>0</v>
      </c>
      <c r="BT272" s="46">
        <v>0</v>
      </c>
      <c r="BU272" s="46">
        <v>0</v>
      </c>
      <c r="BV272" s="46">
        <v>0</v>
      </c>
      <c r="BW272" s="46">
        <v>0</v>
      </c>
      <c r="BX272" s="46">
        <v>0</v>
      </c>
      <c r="BY272" s="46">
        <v>0</v>
      </c>
      <c r="BZ272" s="46">
        <v>0</v>
      </c>
      <c r="CA272" s="46">
        <v>0</v>
      </c>
      <c r="CB272" s="46">
        <v>0</v>
      </c>
      <c r="CC272" s="46">
        <v>0</v>
      </c>
      <c r="CD272" s="46">
        <v>0</v>
      </c>
      <c r="CE272" s="46">
        <v>1.92</v>
      </c>
      <c r="CF272" s="46">
        <v>0.3</v>
      </c>
      <c r="CG272" s="46"/>
      <c r="CH272" s="46">
        <v>0</v>
      </c>
      <c r="CI272" s="46">
        <v>0</v>
      </c>
    </row>
    <row r="273" spans="1:87" s="19" customFormat="1" x14ac:dyDescent="0.25">
      <c r="A273" s="49"/>
      <c r="B273" s="18" t="s">
        <v>98</v>
      </c>
      <c r="C273" s="66">
        <v>146</v>
      </c>
      <c r="D273" s="49">
        <v>126</v>
      </c>
      <c r="E273" s="49">
        <f>SUM(E271:E272)</f>
        <v>7.75</v>
      </c>
      <c r="F273" s="49">
        <f t="shared" ref="F273:BQ273" si="101">SUM(F271:F272)</f>
        <v>6.6239999999999997</v>
      </c>
      <c r="G273" s="49">
        <f t="shared" si="101"/>
        <v>3.6579999999999999</v>
      </c>
      <c r="H273" s="49">
        <f t="shared" si="101"/>
        <v>3.1659999999999999</v>
      </c>
      <c r="I273" s="49">
        <f t="shared" si="101"/>
        <v>15.974</v>
      </c>
      <c r="J273" s="49">
        <f t="shared" si="101"/>
        <v>15.318000000000001</v>
      </c>
      <c r="K273" s="49">
        <f t="shared" si="101"/>
        <v>124.4537</v>
      </c>
      <c r="L273" s="49">
        <f t="shared" si="101"/>
        <v>113.016504</v>
      </c>
      <c r="M273" s="49">
        <f t="shared" si="101"/>
        <v>0.03</v>
      </c>
      <c r="N273" s="49">
        <f t="shared" si="101"/>
        <v>0</v>
      </c>
      <c r="O273" s="49">
        <f t="shared" si="101"/>
        <v>0</v>
      </c>
      <c r="P273" s="49">
        <f t="shared" si="101"/>
        <v>0</v>
      </c>
      <c r="Q273" s="49">
        <f t="shared" si="101"/>
        <v>14.53</v>
      </c>
      <c r="R273" s="49">
        <f t="shared" si="101"/>
        <v>0</v>
      </c>
      <c r="S273" s="49">
        <f t="shared" si="101"/>
        <v>0.45</v>
      </c>
      <c r="T273" s="49">
        <f t="shared" si="101"/>
        <v>0</v>
      </c>
      <c r="U273" s="49">
        <f t="shared" si="101"/>
        <v>0</v>
      </c>
      <c r="V273" s="49">
        <f t="shared" si="101"/>
        <v>0.19</v>
      </c>
      <c r="W273" s="49">
        <f t="shared" si="101"/>
        <v>0.05</v>
      </c>
      <c r="X273" s="49">
        <f t="shared" si="101"/>
        <v>7.84</v>
      </c>
      <c r="Y273" s="49">
        <f t="shared" si="101"/>
        <v>19.71</v>
      </c>
      <c r="Z273" s="49">
        <f t="shared" si="101"/>
        <v>2.25</v>
      </c>
      <c r="AA273" s="49">
        <f t="shared" si="101"/>
        <v>1.39</v>
      </c>
      <c r="AB273" s="49">
        <f t="shared" si="101"/>
        <v>5.01</v>
      </c>
      <c r="AC273" s="49">
        <f t="shared" si="101"/>
        <v>0.21</v>
      </c>
      <c r="AD273" s="49">
        <f t="shared" si="101"/>
        <v>0.19</v>
      </c>
      <c r="AE273" s="49">
        <f t="shared" si="101"/>
        <v>0.64</v>
      </c>
      <c r="AF273" s="49">
        <f t="shared" si="101"/>
        <v>0.48</v>
      </c>
      <c r="AG273" s="49">
        <f t="shared" si="101"/>
        <v>0.11</v>
      </c>
      <c r="AH273" s="49">
        <f t="shared" si="101"/>
        <v>0</v>
      </c>
      <c r="AI273" s="49">
        <f t="shared" si="101"/>
        <v>0.01</v>
      </c>
      <c r="AJ273" s="49">
        <f t="shared" si="101"/>
        <v>0.05</v>
      </c>
      <c r="AK273" s="49">
        <f t="shared" si="101"/>
        <v>0.11</v>
      </c>
      <c r="AL273" s="49">
        <f t="shared" si="101"/>
        <v>0</v>
      </c>
      <c r="AM273" s="49">
        <f t="shared" si="101"/>
        <v>0</v>
      </c>
      <c r="AN273" s="49">
        <f t="shared" si="101"/>
        <v>0</v>
      </c>
      <c r="AO273" s="49">
        <f t="shared" si="101"/>
        <v>0</v>
      </c>
      <c r="AP273" s="49">
        <f t="shared" si="101"/>
        <v>0</v>
      </c>
      <c r="AQ273" s="49">
        <f t="shared" si="101"/>
        <v>0</v>
      </c>
      <c r="AR273" s="49">
        <f t="shared" si="101"/>
        <v>0</v>
      </c>
      <c r="AS273" s="49">
        <f t="shared" si="101"/>
        <v>0</v>
      </c>
      <c r="AT273" s="49">
        <f t="shared" si="101"/>
        <v>0</v>
      </c>
      <c r="AU273" s="49">
        <f t="shared" si="101"/>
        <v>0</v>
      </c>
      <c r="AV273" s="49">
        <f t="shared" si="101"/>
        <v>0</v>
      </c>
      <c r="AW273" s="49">
        <f t="shared" si="101"/>
        <v>0</v>
      </c>
      <c r="AX273" s="49">
        <f t="shared" si="101"/>
        <v>0</v>
      </c>
      <c r="AY273" s="49">
        <f t="shared" si="101"/>
        <v>0</v>
      </c>
      <c r="AZ273" s="49">
        <f t="shared" si="101"/>
        <v>0</v>
      </c>
      <c r="BA273" s="49">
        <f t="shared" si="101"/>
        <v>0</v>
      </c>
      <c r="BB273" s="49">
        <f t="shared" si="101"/>
        <v>0</v>
      </c>
      <c r="BC273" s="49">
        <f t="shared" si="101"/>
        <v>0</v>
      </c>
      <c r="BD273" s="49">
        <f t="shared" si="101"/>
        <v>0</v>
      </c>
      <c r="BE273" s="49">
        <f t="shared" si="101"/>
        <v>0</v>
      </c>
      <c r="BF273" s="49">
        <f t="shared" si="101"/>
        <v>0</v>
      </c>
      <c r="BG273" s="49">
        <f t="shared" si="101"/>
        <v>0</v>
      </c>
      <c r="BH273" s="49">
        <f t="shared" si="101"/>
        <v>0</v>
      </c>
      <c r="BI273" s="49">
        <f t="shared" si="101"/>
        <v>0</v>
      </c>
      <c r="BJ273" s="49">
        <f t="shared" si="101"/>
        <v>0</v>
      </c>
      <c r="BK273" s="49">
        <f t="shared" si="101"/>
        <v>0</v>
      </c>
      <c r="BL273" s="49">
        <f t="shared" si="101"/>
        <v>0</v>
      </c>
      <c r="BM273" s="49">
        <f t="shared" si="101"/>
        <v>0</v>
      </c>
      <c r="BN273" s="49">
        <f t="shared" si="101"/>
        <v>0</v>
      </c>
      <c r="BO273" s="49">
        <f t="shared" si="101"/>
        <v>0</v>
      </c>
      <c r="BP273" s="49">
        <f t="shared" si="101"/>
        <v>0</v>
      </c>
      <c r="BQ273" s="49">
        <f t="shared" si="101"/>
        <v>0</v>
      </c>
      <c r="BR273" s="49">
        <f t="shared" ref="BR273:CI273" si="102">SUM(BR271:BR272)</f>
        <v>0</v>
      </c>
      <c r="BS273" s="49">
        <f t="shared" si="102"/>
        <v>0</v>
      </c>
      <c r="BT273" s="49">
        <f t="shared" si="102"/>
        <v>0</v>
      </c>
      <c r="BU273" s="49">
        <f t="shared" si="102"/>
        <v>0</v>
      </c>
      <c r="BV273" s="49">
        <f t="shared" si="102"/>
        <v>0</v>
      </c>
      <c r="BW273" s="49">
        <f t="shared" si="102"/>
        <v>0</v>
      </c>
      <c r="BX273" s="49">
        <f t="shared" si="102"/>
        <v>0</v>
      </c>
      <c r="BY273" s="49">
        <f t="shared" si="102"/>
        <v>0</v>
      </c>
      <c r="BZ273" s="49">
        <f t="shared" si="102"/>
        <v>0</v>
      </c>
      <c r="CA273" s="49">
        <f t="shared" si="102"/>
        <v>0</v>
      </c>
      <c r="CB273" s="49">
        <f t="shared" si="102"/>
        <v>0</v>
      </c>
      <c r="CC273" s="49">
        <f t="shared" si="102"/>
        <v>0</v>
      </c>
      <c r="CD273" s="49">
        <f t="shared" si="102"/>
        <v>0</v>
      </c>
      <c r="CE273" s="49">
        <f t="shared" si="102"/>
        <v>1.92</v>
      </c>
      <c r="CF273" s="49">
        <f t="shared" si="102"/>
        <v>0.3</v>
      </c>
      <c r="CG273" s="49">
        <f t="shared" si="102"/>
        <v>0</v>
      </c>
      <c r="CH273" s="49">
        <f t="shared" si="102"/>
        <v>0</v>
      </c>
      <c r="CI273" s="49">
        <f t="shared" si="102"/>
        <v>0</v>
      </c>
    </row>
    <row r="274" spans="1:87" s="19" customFormat="1" x14ac:dyDescent="0.25">
      <c r="A274" s="31" t="str">
        <f>""</f>
        <v/>
      </c>
      <c r="B274" s="14" t="s">
        <v>247</v>
      </c>
      <c r="C274" s="62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  <c r="AL274" s="55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  <c r="BO274" s="63"/>
      <c r="BP274" s="63"/>
      <c r="BQ274" s="63"/>
      <c r="BR274" s="63"/>
      <c r="BS274" s="63"/>
      <c r="BT274" s="63"/>
      <c r="BU274" s="63"/>
      <c r="BV274" s="63"/>
      <c r="BW274" s="63"/>
      <c r="BX274" s="63"/>
      <c r="BY274" s="63"/>
      <c r="BZ274" s="63"/>
      <c r="CA274" s="63"/>
      <c r="CB274" s="63"/>
      <c r="CC274" s="63"/>
      <c r="CD274" s="63"/>
      <c r="CE274" s="63"/>
      <c r="CF274" s="63"/>
      <c r="CG274" s="63"/>
      <c r="CH274" s="63"/>
      <c r="CI274" s="63"/>
    </row>
    <row r="275" spans="1:87" s="19" customFormat="1" x14ac:dyDescent="0.25">
      <c r="A275" s="54" t="s">
        <v>258</v>
      </c>
      <c r="B275" s="47" t="s">
        <v>86</v>
      </c>
      <c r="C275" s="65">
        <v>70</v>
      </c>
      <c r="D275" s="54" t="str">
        <f>"70"</f>
        <v>70</v>
      </c>
      <c r="E275" s="54">
        <v>0.28000000000000003</v>
      </c>
      <c r="F275" s="54">
        <v>0.28000000000000003</v>
      </c>
      <c r="G275" s="54">
        <v>0.28000000000000003</v>
      </c>
      <c r="H275" s="54">
        <v>0.28000000000000003</v>
      </c>
      <c r="I275" s="54">
        <v>6.9</v>
      </c>
      <c r="J275" s="54">
        <v>6.9</v>
      </c>
      <c r="K275" s="54">
        <v>34.076000000000001</v>
      </c>
      <c r="L275" s="54">
        <v>34.076000000000001</v>
      </c>
      <c r="M275" s="54">
        <v>7.0000000000000007E-2</v>
      </c>
      <c r="N275" s="54">
        <v>0</v>
      </c>
      <c r="O275" s="54">
        <v>0</v>
      </c>
      <c r="P275" s="54">
        <v>0</v>
      </c>
      <c r="Q275" s="54">
        <v>6.3</v>
      </c>
      <c r="R275" s="54">
        <v>0.56000000000000005</v>
      </c>
      <c r="S275" s="54">
        <v>1.26</v>
      </c>
      <c r="T275" s="54">
        <v>0</v>
      </c>
      <c r="U275" s="54">
        <v>0</v>
      </c>
      <c r="V275" s="54">
        <v>0.56000000000000005</v>
      </c>
      <c r="W275" s="54">
        <v>0.35</v>
      </c>
      <c r="X275" s="54">
        <v>18.2</v>
      </c>
      <c r="Y275" s="54">
        <v>194.6</v>
      </c>
      <c r="Z275" s="54">
        <v>11.2</v>
      </c>
      <c r="AA275" s="54">
        <v>6.3</v>
      </c>
      <c r="AB275" s="54">
        <v>7.7</v>
      </c>
      <c r="AC275" s="54">
        <v>1.54</v>
      </c>
      <c r="AD275" s="54">
        <v>0</v>
      </c>
      <c r="AE275" s="54">
        <v>21</v>
      </c>
      <c r="AF275" s="54">
        <v>3.5</v>
      </c>
      <c r="AG275" s="54">
        <v>0.14000000000000001</v>
      </c>
      <c r="AH275" s="54">
        <v>0.02</v>
      </c>
      <c r="AI275" s="54">
        <v>0.01</v>
      </c>
      <c r="AJ275" s="54">
        <v>0.21</v>
      </c>
      <c r="AK275" s="54">
        <v>0.28000000000000003</v>
      </c>
      <c r="AL275" s="54">
        <v>7</v>
      </c>
      <c r="AM275" s="46">
        <v>0</v>
      </c>
      <c r="AN275" s="46">
        <v>8.4</v>
      </c>
      <c r="AO275" s="46">
        <v>9.1</v>
      </c>
      <c r="AP275" s="46">
        <v>13.3</v>
      </c>
      <c r="AQ275" s="46">
        <v>12.6</v>
      </c>
      <c r="AR275" s="46">
        <v>2.1</v>
      </c>
      <c r="AS275" s="46">
        <v>7.7</v>
      </c>
      <c r="AT275" s="46">
        <v>2.1</v>
      </c>
      <c r="AU275" s="46">
        <v>6.3</v>
      </c>
      <c r="AV275" s="46">
        <v>11.9</v>
      </c>
      <c r="AW275" s="46">
        <v>7</v>
      </c>
      <c r="AX275" s="46">
        <v>54.6</v>
      </c>
      <c r="AY275" s="46">
        <v>4.9000000000000004</v>
      </c>
      <c r="AZ275" s="46">
        <v>9.8000000000000007</v>
      </c>
      <c r="BA275" s="46">
        <v>29.4</v>
      </c>
      <c r="BB275" s="46">
        <v>0</v>
      </c>
      <c r="BC275" s="46">
        <v>9.1</v>
      </c>
      <c r="BD275" s="46">
        <v>11.2</v>
      </c>
      <c r="BE275" s="46">
        <v>4.2</v>
      </c>
      <c r="BF275" s="46">
        <v>3.5</v>
      </c>
      <c r="BG275" s="46">
        <v>0</v>
      </c>
      <c r="BH275" s="46">
        <v>0</v>
      </c>
      <c r="BI275" s="46">
        <v>0</v>
      </c>
      <c r="BJ275" s="46">
        <v>0</v>
      </c>
      <c r="BK275" s="46">
        <v>0</v>
      </c>
      <c r="BL275" s="46">
        <v>0</v>
      </c>
      <c r="BM275" s="46">
        <v>0</v>
      </c>
      <c r="BN275" s="46">
        <v>0</v>
      </c>
      <c r="BO275" s="46">
        <v>0</v>
      </c>
      <c r="BP275" s="46">
        <v>0</v>
      </c>
      <c r="BQ275" s="46">
        <v>0</v>
      </c>
      <c r="BR275" s="46">
        <v>0</v>
      </c>
      <c r="BS275" s="46">
        <v>0</v>
      </c>
      <c r="BT275" s="46">
        <v>0</v>
      </c>
      <c r="BU275" s="46">
        <v>0</v>
      </c>
      <c r="BV275" s="46">
        <v>0</v>
      </c>
      <c r="BW275" s="46">
        <v>0</v>
      </c>
      <c r="BX275" s="46">
        <v>0</v>
      </c>
      <c r="BY275" s="46">
        <v>0</v>
      </c>
      <c r="BZ275" s="46">
        <v>0</v>
      </c>
      <c r="CA275" s="46">
        <v>0</v>
      </c>
      <c r="CB275" s="46">
        <v>0</v>
      </c>
      <c r="CC275" s="46">
        <v>0</v>
      </c>
      <c r="CD275" s="46">
        <v>0</v>
      </c>
      <c r="CE275" s="46">
        <v>60.41</v>
      </c>
      <c r="CF275" s="46">
        <v>3.5</v>
      </c>
      <c r="CG275" s="46"/>
      <c r="CH275" s="46">
        <v>7</v>
      </c>
      <c r="CI275" s="46">
        <v>7</v>
      </c>
    </row>
    <row r="276" spans="1:87" s="19" customFormat="1" ht="31.5" x14ac:dyDescent="0.25">
      <c r="A276" s="42" t="str">
        <f>"27/10"</f>
        <v>27/10</v>
      </c>
      <c r="B276" s="48" t="s">
        <v>217</v>
      </c>
      <c r="C276" s="57" t="s">
        <v>242</v>
      </c>
      <c r="D276" s="37" t="str">
        <f>"75/20"</f>
        <v>75/20</v>
      </c>
      <c r="E276" s="37">
        <v>22.04</v>
      </c>
      <c r="F276" s="37">
        <v>16.89</v>
      </c>
      <c r="G276" s="37">
        <v>5.35</v>
      </c>
      <c r="H276" s="37">
        <v>4.4400000000000004</v>
      </c>
      <c r="I276" s="37">
        <v>32.619999999999997</v>
      </c>
      <c r="J276" s="37">
        <v>27.24</v>
      </c>
      <c r="K276" s="37">
        <v>265.55</v>
      </c>
      <c r="L276" s="37">
        <v>215.03529999999998</v>
      </c>
      <c r="M276" s="37">
        <v>2.75</v>
      </c>
      <c r="N276" s="37">
        <v>0.06</v>
      </c>
      <c r="O276" s="37">
        <v>2.0299999999999998</v>
      </c>
      <c r="P276" s="37">
        <v>0</v>
      </c>
      <c r="Q276" s="37">
        <v>20.46</v>
      </c>
      <c r="R276" s="37">
        <v>6.45</v>
      </c>
      <c r="S276" s="37">
        <v>0.33</v>
      </c>
      <c r="T276" s="37">
        <v>0</v>
      </c>
      <c r="U276" s="37">
        <v>0</v>
      </c>
      <c r="V276" s="37">
        <v>0.89</v>
      </c>
      <c r="W276" s="37">
        <v>2.11</v>
      </c>
      <c r="X276" s="37">
        <v>352.37</v>
      </c>
      <c r="Y276" s="37">
        <v>158.82</v>
      </c>
      <c r="Z276" s="37">
        <v>140.44999999999999</v>
      </c>
      <c r="AA276" s="37">
        <v>23.26</v>
      </c>
      <c r="AB276" s="37">
        <v>164.57</v>
      </c>
      <c r="AC276" s="37">
        <v>0.43</v>
      </c>
      <c r="AD276" s="37">
        <v>28.35</v>
      </c>
      <c r="AE276" s="37">
        <v>15.9</v>
      </c>
      <c r="AF276" s="37">
        <v>32.229999999999997</v>
      </c>
      <c r="AG276" s="37">
        <v>0.23</v>
      </c>
      <c r="AH276" s="37">
        <v>0.05</v>
      </c>
      <c r="AI276" s="37">
        <v>0.23</v>
      </c>
      <c r="AJ276" s="37">
        <v>0.4</v>
      </c>
      <c r="AK276" s="37">
        <v>3.46</v>
      </c>
      <c r="AL276" s="37">
        <v>0.37</v>
      </c>
      <c r="AM276" s="42">
        <v>0</v>
      </c>
      <c r="AN276" s="42">
        <v>789.14</v>
      </c>
      <c r="AO276" s="42">
        <v>780.47</v>
      </c>
      <c r="AP276" s="42">
        <v>1397.27</v>
      </c>
      <c r="AQ276" s="42">
        <v>1083.67</v>
      </c>
      <c r="AR276" s="42">
        <v>365.67</v>
      </c>
      <c r="AS276" s="42">
        <v>618.54999999999995</v>
      </c>
      <c r="AT276" s="42">
        <v>149.41</v>
      </c>
      <c r="AU276" s="42">
        <v>723.97</v>
      </c>
      <c r="AV276" s="42">
        <v>378.09</v>
      </c>
      <c r="AW276" s="42">
        <v>624.48</v>
      </c>
      <c r="AX276" s="42">
        <v>809.59</v>
      </c>
      <c r="AY276" s="42">
        <v>420.7</v>
      </c>
      <c r="AZ276" s="42">
        <v>238.21</v>
      </c>
      <c r="BA276" s="42">
        <v>2771.15</v>
      </c>
      <c r="BB276" s="42">
        <v>0.33</v>
      </c>
      <c r="BC276" s="42">
        <v>1572.83</v>
      </c>
      <c r="BD276" s="42">
        <v>679.77</v>
      </c>
      <c r="BE276" s="42">
        <v>699.64</v>
      </c>
      <c r="BF276" s="42">
        <v>104.03</v>
      </c>
      <c r="BG276" s="42">
        <v>0.09</v>
      </c>
      <c r="BH276" s="42">
        <v>0.02</v>
      </c>
      <c r="BI276" s="42">
        <v>0.02</v>
      </c>
      <c r="BJ276" s="42">
        <v>0.04</v>
      </c>
      <c r="BK276" s="42">
        <v>0.06</v>
      </c>
      <c r="BL276" s="42">
        <v>0.19</v>
      </c>
      <c r="BM276" s="42">
        <v>0</v>
      </c>
      <c r="BN276" s="42">
        <v>0.6</v>
      </c>
      <c r="BO276" s="42">
        <v>0</v>
      </c>
      <c r="BP276" s="42">
        <v>0.18</v>
      </c>
      <c r="BQ276" s="42">
        <v>0</v>
      </c>
      <c r="BR276" s="42">
        <v>0</v>
      </c>
      <c r="BS276" s="42">
        <v>0</v>
      </c>
      <c r="BT276" s="42">
        <v>0</v>
      </c>
      <c r="BU276" s="42">
        <v>7.0000000000000007E-2</v>
      </c>
      <c r="BV276" s="42">
        <v>1.04</v>
      </c>
      <c r="BW276" s="42">
        <v>0</v>
      </c>
      <c r="BX276" s="42">
        <v>0</v>
      </c>
      <c r="BY276" s="42">
        <v>0.1</v>
      </c>
      <c r="BZ276" s="42">
        <v>0.02</v>
      </c>
      <c r="CA276" s="42">
        <v>0.02</v>
      </c>
      <c r="CB276" s="42">
        <v>0</v>
      </c>
      <c r="CC276" s="42">
        <v>0</v>
      </c>
      <c r="CD276" s="42">
        <v>0</v>
      </c>
      <c r="CE276" s="42">
        <v>57.38</v>
      </c>
      <c r="CF276" s="42">
        <v>31</v>
      </c>
      <c r="CG276" s="42"/>
      <c r="CH276" s="42">
        <v>0.4</v>
      </c>
      <c r="CI276" s="42">
        <v>0.4</v>
      </c>
    </row>
    <row r="277" spans="1:87" s="19" customFormat="1" x14ac:dyDescent="0.25">
      <c r="A277" s="37" t="s">
        <v>146</v>
      </c>
      <c r="B277" s="48" t="s">
        <v>148</v>
      </c>
      <c r="C277" s="64">
        <v>180</v>
      </c>
      <c r="D277" s="37" t="str">
        <f>"150"</f>
        <v>150</v>
      </c>
      <c r="E277" s="37">
        <v>0.18</v>
      </c>
      <c r="F277" s="37">
        <v>0.15</v>
      </c>
      <c r="G277" s="37">
        <v>0.04</v>
      </c>
      <c r="H277" s="37">
        <v>0.04</v>
      </c>
      <c r="I277" s="37">
        <v>4.53</v>
      </c>
      <c r="J277" s="37">
        <v>3.78</v>
      </c>
      <c r="K277" s="37">
        <v>18.157</v>
      </c>
      <c r="L277" s="37">
        <v>15.130904999999998</v>
      </c>
      <c r="M277" s="37">
        <v>0</v>
      </c>
      <c r="N277" s="37">
        <v>0</v>
      </c>
      <c r="O277" s="37">
        <v>0</v>
      </c>
      <c r="P277" s="37">
        <v>0</v>
      </c>
      <c r="Q277" s="37">
        <v>3.7</v>
      </c>
      <c r="R277" s="37">
        <v>0</v>
      </c>
      <c r="S277" s="37">
        <v>0.08</v>
      </c>
      <c r="T277" s="37">
        <v>0</v>
      </c>
      <c r="U277" s="37">
        <v>0</v>
      </c>
      <c r="V277" s="37">
        <v>0</v>
      </c>
      <c r="W277" s="37">
        <v>0.05</v>
      </c>
      <c r="X277" s="37">
        <v>0.04</v>
      </c>
      <c r="Y277" s="37">
        <v>0.11</v>
      </c>
      <c r="Z277" s="37">
        <v>0.11</v>
      </c>
      <c r="AA277" s="37">
        <v>0</v>
      </c>
      <c r="AB277" s="37">
        <v>0</v>
      </c>
      <c r="AC277" s="37">
        <v>0.01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37">
        <v>0</v>
      </c>
      <c r="AJ277" s="37">
        <v>0</v>
      </c>
      <c r="AK277" s="37">
        <v>0</v>
      </c>
      <c r="AL277" s="37">
        <v>0</v>
      </c>
      <c r="AM277" s="42">
        <v>0</v>
      </c>
      <c r="AN277" s="42">
        <v>0</v>
      </c>
      <c r="AO277" s="42">
        <v>0</v>
      </c>
      <c r="AP277" s="42">
        <v>0</v>
      </c>
      <c r="AQ277" s="42">
        <v>0</v>
      </c>
      <c r="AR277" s="42">
        <v>0</v>
      </c>
      <c r="AS277" s="42">
        <v>0</v>
      </c>
      <c r="AT277" s="42">
        <v>0</v>
      </c>
      <c r="AU277" s="42">
        <v>0</v>
      </c>
      <c r="AV277" s="42">
        <v>0</v>
      </c>
      <c r="AW277" s="42">
        <v>0</v>
      </c>
      <c r="AX277" s="42">
        <v>0</v>
      </c>
      <c r="AY277" s="42">
        <v>0</v>
      </c>
      <c r="AZ277" s="42">
        <v>0</v>
      </c>
      <c r="BA277" s="42">
        <v>0</v>
      </c>
      <c r="BB277" s="42">
        <v>0</v>
      </c>
      <c r="BC277" s="42">
        <v>0</v>
      </c>
      <c r="BD277" s="42">
        <v>0</v>
      </c>
      <c r="BE277" s="42">
        <v>0</v>
      </c>
      <c r="BF277" s="42">
        <v>0</v>
      </c>
      <c r="BG277" s="42">
        <v>0</v>
      </c>
      <c r="BH277" s="42">
        <v>0</v>
      </c>
      <c r="BI277" s="42">
        <v>0</v>
      </c>
      <c r="BJ277" s="42">
        <v>0</v>
      </c>
      <c r="BK277" s="42">
        <v>0</v>
      </c>
      <c r="BL277" s="42">
        <v>0</v>
      </c>
      <c r="BM277" s="42">
        <v>0</v>
      </c>
      <c r="BN277" s="42">
        <v>0</v>
      </c>
      <c r="BO277" s="42">
        <v>0</v>
      </c>
      <c r="BP277" s="42">
        <v>0</v>
      </c>
      <c r="BQ277" s="42">
        <v>0</v>
      </c>
      <c r="BR277" s="42">
        <v>0</v>
      </c>
      <c r="BS277" s="42">
        <v>0</v>
      </c>
      <c r="BT277" s="42">
        <v>0</v>
      </c>
      <c r="BU277" s="42">
        <v>0</v>
      </c>
      <c r="BV277" s="42">
        <v>0</v>
      </c>
      <c r="BW277" s="42">
        <v>0</v>
      </c>
      <c r="BX277" s="42">
        <v>0</v>
      </c>
      <c r="BY277" s="42">
        <v>0</v>
      </c>
      <c r="BZ277" s="42">
        <v>0</v>
      </c>
      <c r="CA277" s="42">
        <v>0</v>
      </c>
      <c r="CB277" s="42">
        <v>0</v>
      </c>
      <c r="CC277" s="42">
        <v>0</v>
      </c>
      <c r="CD277" s="42">
        <v>0</v>
      </c>
      <c r="CE277" s="42">
        <v>150.07</v>
      </c>
      <c r="CF277" s="42">
        <v>0</v>
      </c>
      <c r="CG277" s="42"/>
      <c r="CH277" s="42">
        <v>0</v>
      </c>
      <c r="CI277" s="42">
        <v>0</v>
      </c>
    </row>
    <row r="278" spans="1:87" s="19" customFormat="1" x14ac:dyDescent="0.25">
      <c r="A278" s="54" t="s">
        <v>120</v>
      </c>
      <c r="B278" s="47" t="s">
        <v>97</v>
      </c>
      <c r="C278" s="65">
        <v>30</v>
      </c>
      <c r="D278" s="54" t="str">
        <f>"30"</f>
        <v>30</v>
      </c>
      <c r="E278" s="54">
        <v>1.98</v>
      </c>
      <c r="F278" s="54">
        <v>1.98</v>
      </c>
      <c r="G278" s="54">
        <v>0.2</v>
      </c>
      <c r="H278" s="54">
        <v>0.2</v>
      </c>
      <c r="I278" s="54">
        <v>14.07</v>
      </c>
      <c r="J278" s="54">
        <v>14.07</v>
      </c>
      <c r="K278" s="54">
        <v>67.170299999999997</v>
      </c>
      <c r="L278" s="54">
        <v>67.170299999999997</v>
      </c>
      <c r="M278" s="54">
        <v>0</v>
      </c>
      <c r="N278" s="54">
        <v>0</v>
      </c>
      <c r="O278" s="54">
        <v>0</v>
      </c>
      <c r="P278" s="54">
        <v>0</v>
      </c>
      <c r="Q278" s="54">
        <v>0.33</v>
      </c>
      <c r="R278" s="54">
        <v>13.68</v>
      </c>
      <c r="S278" s="54">
        <v>0.06</v>
      </c>
      <c r="T278" s="54">
        <v>0</v>
      </c>
      <c r="U278" s="54">
        <v>0</v>
      </c>
      <c r="V278" s="54">
        <v>0</v>
      </c>
      <c r="W278" s="54">
        <v>0.54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4">
        <v>0</v>
      </c>
      <c r="AL278" s="54">
        <v>0</v>
      </c>
      <c r="AM278" s="46">
        <v>0</v>
      </c>
      <c r="AN278" s="46">
        <v>95.79</v>
      </c>
      <c r="AO278" s="46">
        <v>99.7</v>
      </c>
      <c r="AP278" s="46">
        <v>152.69</v>
      </c>
      <c r="AQ278" s="46">
        <v>50.63</v>
      </c>
      <c r="AR278" s="46">
        <v>30.02</v>
      </c>
      <c r="AS278" s="46">
        <v>60.03</v>
      </c>
      <c r="AT278" s="46">
        <v>22.71</v>
      </c>
      <c r="AU278" s="46">
        <v>108.58</v>
      </c>
      <c r="AV278" s="46">
        <v>67.34</v>
      </c>
      <c r="AW278" s="46">
        <v>93.96</v>
      </c>
      <c r="AX278" s="46">
        <v>77.52</v>
      </c>
      <c r="AY278" s="46">
        <v>40.72</v>
      </c>
      <c r="AZ278" s="46">
        <v>72.040000000000006</v>
      </c>
      <c r="BA278" s="46">
        <v>602.39</v>
      </c>
      <c r="BB278" s="46">
        <v>0</v>
      </c>
      <c r="BC278" s="46">
        <v>196.27</v>
      </c>
      <c r="BD278" s="46">
        <v>85.35</v>
      </c>
      <c r="BE278" s="46">
        <v>56.64</v>
      </c>
      <c r="BF278" s="46">
        <v>44.89</v>
      </c>
      <c r="BG278" s="46">
        <v>0</v>
      </c>
      <c r="BH278" s="46">
        <v>0</v>
      </c>
      <c r="BI278" s="46">
        <v>0</v>
      </c>
      <c r="BJ278" s="46">
        <v>0</v>
      </c>
      <c r="BK278" s="46">
        <v>0</v>
      </c>
      <c r="BL278" s="46">
        <v>0</v>
      </c>
      <c r="BM278" s="46">
        <v>0</v>
      </c>
      <c r="BN278" s="46">
        <v>0.02</v>
      </c>
      <c r="BO278" s="46">
        <v>0</v>
      </c>
      <c r="BP278" s="46">
        <v>0</v>
      </c>
      <c r="BQ278" s="46">
        <v>0</v>
      </c>
      <c r="BR278" s="46">
        <v>0</v>
      </c>
      <c r="BS278" s="46">
        <v>0</v>
      </c>
      <c r="BT278" s="46">
        <v>0</v>
      </c>
      <c r="BU278" s="46">
        <v>0</v>
      </c>
      <c r="BV278" s="46">
        <v>0.02</v>
      </c>
      <c r="BW278" s="46">
        <v>0</v>
      </c>
      <c r="BX278" s="46">
        <v>0</v>
      </c>
      <c r="BY278" s="46">
        <v>0.08</v>
      </c>
      <c r="BZ278" s="46">
        <v>0</v>
      </c>
      <c r="CA278" s="46">
        <v>0</v>
      </c>
      <c r="CB278" s="46">
        <v>0</v>
      </c>
      <c r="CC278" s="46">
        <v>0</v>
      </c>
      <c r="CD278" s="46">
        <v>0</v>
      </c>
      <c r="CE278" s="46">
        <v>11.73</v>
      </c>
      <c r="CF278" s="46">
        <v>0</v>
      </c>
      <c r="CG278" s="46"/>
      <c r="CH278" s="46">
        <v>0</v>
      </c>
      <c r="CI278" s="46">
        <v>0</v>
      </c>
    </row>
    <row r="279" spans="1:87" s="19" customFormat="1" x14ac:dyDescent="0.25">
      <c r="A279" s="49"/>
      <c r="B279" s="18" t="s">
        <v>248</v>
      </c>
      <c r="C279" s="66">
        <v>400</v>
      </c>
      <c r="D279" s="49">
        <v>345</v>
      </c>
      <c r="E279" s="49">
        <f>SUM(E275:E278)</f>
        <v>24.48</v>
      </c>
      <c r="F279" s="49">
        <f t="shared" ref="F279:BQ279" si="103">SUM(F275:F278)</f>
        <v>19.3</v>
      </c>
      <c r="G279" s="49">
        <f t="shared" si="103"/>
        <v>5.87</v>
      </c>
      <c r="H279" s="49">
        <f t="shared" si="103"/>
        <v>4.9600000000000009</v>
      </c>
      <c r="I279" s="49">
        <f t="shared" si="103"/>
        <v>58.12</v>
      </c>
      <c r="J279" s="49">
        <f t="shared" si="103"/>
        <v>51.99</v>
      </c>
      <c r="K279" s="49">
        <f t="shared" si="103"/>
        <v>384.95330000000001</v>
      </c>
      <c r="L279" s="49">
        <f t="shared" si="103"/>
        <v>331.41250499999995</v>
      </c>
      <c r="M279" s="49">
        <f t="shared" si="103"/>
        <v>2.82</v>
      </c>
      <c r="N279" s="49">
        <f t="shared" si="103"/>
        <v>0.06</v>
      </c>
      <c r="O279" s="49">
        <f t="shared" si="103"/>
        <v>2.0299999999999998</v>
      </c>
      <c r="P279" s="49">
        <f t="shared" si="103"/>
        <v>0</v>
      </c>
      <c r="Q279" s="49">
        <f t="shared" si="103"/>
        <v>30.79</v>
      </c>
      <c r="R279" s="49">
        <f t="shared" si="103"/>
        <v>20.689999999999998</v>
      </c>
      <c r="S279" s="49">
        <f t="shared" si="103"/>
        <v>1.7300000000000002</v>
      </c>
      <c r="T279" s="49">
        <f t="shared" si="103"/>
        <v>0</v>
      </c>
      <c r="U279" s="49">
        <f t="shared" si="103"/>
        <v>0</v>
      </c>
      <c r="V279" s="49">
        <f t="shared" si="103"/>
        <v>1.4500000000000002</v>
      </c>
      <c r="W279" s="49">
        <f t="shared" si="103"/>
        <v>3.05</v>
      </c>
      <c r="X279" s="49">
        <f t="shared" si="103"/>
        <v>370.61</v>
      </c>
      <c r="Y279" s="49">
        <f t="shared" si="103"/>
        <v>353.53</v>
      </c>
      <c r="Z279" s="49">
        <f t="shared" si="103"/>
        <v>151.76</v>
      </c>
      <c r="AA279" s="49">
        <f t="shared" si="103"/>
        <v>29.560000000000002</v>
      </c>
      <c r="AB279" s="49">
        <f t="shared" si="103"/>
        <v>172.26999999999998</v>
      </c>
      <c r="AC279" s="49">
        <f t="shared" si="103"/>
        <v>1.98</v>
      </c>
      <c r="AD279" s="49">
        <f t="shared" si="103"/>
        <v>28.35</v>
      </c>
      <c r="AE279" s="49">
        <f t="shared" si="103"/>
        <v>36.9</v>
      </c>
      <c r="AF279" s="49">
        <f t="shared" si="103"/>
        <v>35.729999999999997</v>
      </c>
      <c r="AG279" s="49">
        <f t="shared" si="103"/>
        <v>0.37</v>
      </c>
      <c r="AH279" s="49">
        <f t="shared" si="103"/>
        <v>7.0000000000000007E-2</v>
      </c>
      <c r="AI279" s="49">
        <f t="shared" si="103"/>
        <v>0.24000000000000002</v>
      </c>
      <c r="AJ279" s="49">
        <f t="shared" si="103"/>
        <v>0.61</v>
      </c>
      <c r="AK279" s="49">
        <f t="shared" si="103"/>
        <v>3.74</v>
      </c>
      <c r="AL279" s="49">
        <f t="shared" si="103"/>
        <v>7.37</v>
      </c>
      <c r="AM279" s="49">
        <f t="shared" si="103"/>
        <v>0</v>
      </c>
      <c r="AN279" s="49">
        <f t="shared" si="103"/>
        <v>893.32999999999993</v>
      </c>
      <c r="AO279" s="49">
        <f t="shared" si="103"/>
        <v>889.2700000000001</v>
      </c>
      <c r="AP279" s="49">
        <f t="shared" si="103"/>
        <v>1563.26</v>
      </c>
      <c r="AQ279" s="49">
        <f t="shared" si="103"/>
        <v>1146.9000000000001</v>
      </c>
      <c r="AR279" s="49">
        <f t="shared" si="103"/>
        <v>397.79</v>
      </c>
      <c r="AS279" s="49">
        <f t="shared" si="103"/>
        <v>686.28</v>
      </c>
      <c r="AT279" s="49">
        <f t="shared" si="103"/>
        <v>174.22</v>
      </c>
      <c r="AU279" s="49">
        <f t="shared" si="103"/>
        <v>838.85</v>
      </c>
      <c r="AV279" s="49">
        <f t="shared" si="103"/>
        <v>457.32999999999993</v>
      </c>
      <c r="AW279" s="49">
        <f t="shared" si="103"/>
        <v>725.44</v>
      </c>
      <c r="AX279" s="49">
        <f t="shared" si="103"/>
        <v>941.71</v>
      </c>
      <c r="AY279" s="49">
        <f t="shared" si="103"/>
        <v>466.31999999999994</v>
      </c>
      <c r="AZ279" s="49">
        <f t="shared" si="103"/>
        <v>320.05</v>
      </c>
      <c r="BA279" s="49">
        <f t="shared" si="103"/>
        <v>3402.94</v>
      </c>
      <c r="BB279" s="49">
        <f t="shared" si="103"/>
        <v>0.33</v>
      </c>
      <c r="BC279" s="49">
        <f t="shared" si="103"/>
        <v>1778.1999999999998</v>
      </c>
      <c r="BD279" s="49">
        <f t="shared" si="103"/>
        <v>776.32</v>
      </c>
      <c r="BE279" s="49">
        <f t="shared" si="103"/>
        <v>760.48</v>
      </c>
      <c r="BF279" s="49">
        <f t="shared" si="103"/>
        <v>152.42000000000002</v>
      </c>
      <c r="BG279" s="49">
        <f t="shared" si="103"/>
        <v>0.09</v>
      </c>
      <c r="BH279" s="49">
        <f t="shared" si="103"/>
        <v>0.02</v>
      </c>
      <c r="BI279" s="49">
        <f t="shared" si="103"/>
        <v>0.02</v>
      </c>
      <c r="BJ279" s="49">
        <f t="shared" si="103"/>
        <v>0.04</v>
      </c>
      <c r="BK279" s="49">
        <f t="shared" si="103"/>
        <v>0.06</v>
      </c>
      <c r="BL279" s="49">
        <f t="shared" si="103"/>
        <v>0.19</v>
      </c>
      <c r="BM279" s="49">
        <f t="shared" si="103"/>
        <v>0</v>
      </c>
      <c r="BN279" s="49">
        <f t="shared" si="103"/>
        <v>0.62</v>
      </c>
      <c r="BO279" s="49">
        <f t="shared" si="103"/>
        <v>0</v>
      </c>
      <c r="BP279" s="49">
        <f t="shared" si="103"/>
        <v>0.18</v>
      </c>
      <c r="BQ279" s="49">
        <f t="shared" si="103"/>
        <v>0</v>
      </c>
      <c r="BR279" s="49">
        <f t="shared" ref="BR279:CI279" si="104">SUM(BR275:BR278)</f>
        <v>0</v>
      </c>
      <c r="BS279" s="49">
        <f t="shared" si="104"/>
        <v>0</v>
      </c>
      <c r="BT279" s="49">
        <f t="shared" si="104"/>
        <v>0</v>
      </c>
      <c r="BU279" s="49">
        <f t="shared" si="104"/>
        <v>7.0000000000000007E-2</v>
      </c>
      <c r="BV279" s="49">
        <f t="shared" si="104"/>
        <v>1.06</v>
      </c>
      <c r="BW279" s="49">
        <f t="shared" si="104"/>
        <v>0</v>
      </c>
      <c r="BX279" s="49">
        <f t="shared" si="104"/>
        <v>0</v>
      </c>
      <c r="BY279" s="49">
        <f t="shared" si="104"/>
        <v>0.18</v>
      </c>
      <c r="BZ279" s="49">
        <f t="shared" si="104"/>
        <v>0.02</v>
      </c>
      <c r="CA279" s="49">
        <f t="shared" si="104"/>
        <v>0.02</v>
      </c>
      <c r="CB279" s="49">
        <f t="shared" si="104"/>
        <v>0</v>
      </c>
      <c r="CC279" s="49">
        <f t="shared" si="104"/>
        <v>0</v>
      </c>
      <c r="CD279" s="49">
        <f t="shared" si="104"/>
        <v>0</v>
      </c>
      <c r="CE279" s="49">
        <f t="shared" si="104"/>
        <v>279.59000000000003</v>
      </c>
      <c r="CF279" s="49">
        <f t="shared" si="104"/>
        <v>34.5</v>
      </c>
      <c r="CG279" s="49">
        <f t="shared" si="104"/>
        <v>0</v>
      </c>
      <c r="CH279" s="49">
        <f t="shared" si="104"/>
        <v>7.4</v>
      </c>
      <c r="CI279" s="49">
        <f t="shared" si="104"/>
        <v>7.4</v>
      </c>
    </row>
    <row r="280" spans="1:87" s="19" customFormat="1" x14ac:dyDescent="0.25">
      <c r="A280" s="49"/>
      <c r="B280" s="18" t="s">
        <v>99</v>
      </c>
      <c r="C280" s="59"/>
      <c r="D280" s="49"/>
      <c r="E280" s="49">
        <f>SUM(E258+E261+E269+E273+E279)</f>
        <v>85.64</v>
      </c>
      <c r="F280" s="49">
        <f t="shared" ref="F280:BQ280" si="105">SUM(F258+F261+F269+F273+F279)</f>
        <v>73.344000000000008</v>
      </c>
      <c r="G280" s="49">
        <f t="shared" si="105"/>
        <v>67.798000000000002</v>
      </c>
      <c r="H280" s="49">
        <f t="shared" si="105"/>
        <v>61.295999999999999</v>
      </c>
      <c r="I280" s="49">
        <f t="shared" si="105"/>
        <v>180.464</v>
      </c>
      <c r="J280" s="49">
        <f t="shared" si="105"/>
        <v>157.16800000000001</v>
      </c>
      <c r="K280" s="49">
        <f t="shared" si="105"/>
        <v>1651.1170000000002</v>
      </c>
      <c r="L280" s="49">
        <f t="shared" si="105"/>
        <v>1453.8143872123076</v>
      </c>
      <c r="M280" s="49">
        <f t="shared" si="105"/>
        <v>23.67</v>
      </c>
      <c r="N280" s="49">
        <f t="shared" si="105"/>
        <v>3.3999999999999995</v>
      </c>
      <c r="O280" s="49">
        <f t="shared" si="105"/>
        <v>7.5599999999999987</v>
      </c>
      <c r="P280" s="49">
        <f t="shared" si="105"/>
        <v>0</v>
      </c>
      <c r="Q280" s="49">
        <f t="shared" si="105"/>
        <v>81.52000000000001</v>
      </c>
      <c r="R280" s="49">
        <f t="shared" si="105"/>
        <v>65.34</v>
      </c>
      <c r="S280" s="49">
        <f t="shared" si="105"/>
        <v>13.56</v>
      </c>
      <c r="T280" s="49">
        <f t="shared" si="105"/>
        <v>0</v>
      </c>
      <c r="U280" s="49">
        <f t="shared" si="105"/>
        <v>0</v>
      </c>
      <c r="V280" s="49">
        <f t="shared" si="105"/>
        <v>3.39</v>
      </c>
      <c r="W280" s="49">
        <f t="shared" si="105"/>
        <v>12.260000000000002</v>
      </c>
      <c r="X280" s="49">
        <f t="shared" si="105"/>
        <v>1886.7799999999997</v>
      </c>
      <c r="Y280" s="49">
        <f t="shared" si="105"/>
        <v>1619.7</v>
      </c>
      <c r="Z280" s="49">
        <f t="shared" si="105"/>
        <v>517.32999999999993</v>
      </c>
      <c r="AA280" s="49">
        <f t="shared" si="105"/>
        <v>182.26999999999998</v>
      </c>
      <c r="AB280" s="49">
        <f t="shared" si="105"/>
        <v>763.2</v>
      </c>
      <c r="AC280" s="49">
        <f t="shared" si="105"/>
        <v>11.780000000000001</v>
      </c>
      <c r="AD280" s="49">
        <f t="shared" si="105"/>
        <v>256.02</v>
      </c>
      <c r="AE280" s="49">
        <f t="shared" si="105"/>
        <v>2416.0699999999997</v>
      </c>
      <c r="AF280" s="49">
        <f t="shared" si="105"/>
        <v>623.42000000000007</v>
      </c>
      <c r="AG280" s="49">
        <f t="shared" si="105"/>
        <v>5.2700000000000005</v>
      </c>
      <c r="AH280" s="49">
        <f t="shared" si="105"/>
        <v>0.39999999999999997</v>
      </c>
      <c r="AI280" s="49">
        <f t="shared" si="105"/>
        <v>0.95</v>
      </c>
      <c r="AJ280" s="49">
        <f t="shared" si="105"/>
        <v>5.19</v>
      </c>
      <c r="AK280" s="49">
        <f t="shared" si="105"/>
        <v>17.979999999999997</v>
      </c>
      <c r="AL280" s="49">
        <f t="shared" si="105"/>
        <v>15.91</v>
      </c>
      <c r="AM280" s="49">
        <f t="shared" si="105"/>
        <v>0.2</v>
      </c>
      <c r="AN280" s="49">
        <f t="shared" si="105"/>
        <v>2812.75</v>
      </c>
      <c r="AO280" s="49">
        <f t="shared" si="105"/>
        <v>2423.77</v>
      </c>
      <c r="AP280" s="49">
        <f t="shared" si="105"/>
        <v>4304.3100000000004</v>
      </c>
      <c r="AQ280" s="49">
        <f t="shared" si="105"/>
        <v>3415.92</v>
      </c>
      <c r="AR280" s="49">
        <f t="shared" si="105"/>
        <v>1270.8799999999999</v>
      </c>
      <c r="AS280" s="49">
        <f t="shared" si="105"/>
        <v>2110.71</v>
      </c>
      <c r="AT280" s="49">
        <f t="shared" si="105"/>
        <v>706.92000000000007</v>
      </c>
      <c r="AU280" s="49">
        <f t="shared" si="105"/>
        <v>2525.7799999999997</v>
      </c>
      <c r="AV280" s="49">
        <f t="shared" si="105"/>
        <v>2088.66</v>
      </c>
      <c r="AW280" s="49">
        <f t="shared" si="105"/>
        <v>2639.37</v>
      </c>
      <c r="AX280" s="49">
        <f t="shared" si="105"/>
        <v>3831.58</v>
      </c>
      <c r="AY280" s="49">
        <f t="shared" si="105"/>
        <v>1395.75</v>
      </c>
      <c r="AZ280" s="49">
        <f t="shared" si="105"/>
        <v>1635.66</v>
      </c>
      <c r="BA280" s="49">
        <f t="shared" si="105"/>
        <v>9193.08</v>
      </c>
      <c r="BB280" s="49">
        <f t="shared" si="105"/>
        <v>151.84000000000003</v>
      </c>
      <c r="BC280" s="49">
        <f t="shared" si="105"/>
        <v>3436.92</v>
      </c>
      <c r="BD280" s="49">
        <f t="shared" si="105"/>
        <v>2542.34</v>
      </c>
      <c r="BE280" s="49">
        <f t="shared" si="105"/>
        <v>2098.02</v>
      </c>
      <c r="BF280" s="49">
        <f t="shared" si="105"/>
        <v>772.76</v>
      </c>
      <c r="BG280" s="49">
        <f t="shared" si="105"/>
        <v>0.66</v>
      </c>
      <c r="BH280" s="49">
        <f t="shared" si="105"/>
        <v>0.27</v>
      </c>
      <c r="BI280" s="49">
        <f t="shared" si="105"/>
        <v>0.19999999999999998</v>
      </c>
      <c r="BJ280" s="49">
        <f t="shared" si="105"/>
        <v>0.52</v>
      </c>
      <c r="BK280" s="49">
        <f t="shared" si="105"/>
        <v>0.61999999999999988</v>
      </c>
      <c r="BL280" s="49">
        <f t="shared" si="105"/>
        <v>2.2800000000000002</v>
      </c>
      <c r="BM280" s="49">
        <f t="shared" si="105"/>
        <v>0.06</v>
      </c>
      <c r="BN280" s="49">
        <f t="shared" si="105"/>
        <v>5.95</v>
      </c>
      <c r="BO280" s="49">
        <f t="shared" si="105"/>
        <v>0.01</v>
      </c>
      <c r="BP280" s="49">
        <f t="shared" si="105"/>
        <v>1.78</v>
      </c>
      <c r="BQ280" s="49">
        <f t="shared" si="105"/>
        <v>0.03</v>
      </c>
      <c r="BR280" s="49">
        <f t="shared" ref="BR280:CI280" si="106">SUM(BR258+BR261+BR269+BR273+BR279)</f>
        <v>0.03</v>
      </c>
      <c r="BS280" s="49">
        <f t="shared" si="106"/>
        <v>0</v>
      </c>
      <c r="BT280" s="49">
        <f t="shared" si="106"/>
        <v>0.35</v>
      </c>
      <c r="BU280" s="49">
        <f t="shared" si="106"/>
        <v>0.66999999999999993</v>
      </c>
      <c r="BV280" s="49">
        <f t="shared" si="106"/>
        <v>6.3599999999999994</v>
      </c>
      <c r="BW280" s="49">
        <f t="shared" si="106"/>
        <v>0.01</v>
      </c>
      <c r="BX280" s="49">
        <f t="shared" si="106"/>
        <v>0</v>
      </c>
      <c r="BY280" s="49">
        <f t="shared" si="106"/>
        <v>3.69</v>
      </c>
      <c r="BZ280" s="49">
        <f t="shared" si="106"/>
        <v>0.1</v>
      </c>
      <c r="CA280" s="49">
        <f t="shared" si="106"/>
        <v>0.02</v>
      </c>
      <c r="CB280" s="49">
        <f t="shared" si="106"/>
        <v>0</v>
      </c>
      <c r="CC280" s="49">
        <f t="shared" si="106"/>
        <v>0</v>
      </c>
      <c r="CD280" s="49">
        <f t="shared" si="106"/>
        <v>0</v>
      </c>
      <c r="CE280" s="49">
        <f t="shared" si="106"/>
        <v>1139.3699999999999</v>
      </c>
      <c r="CF280" s="49">
        <f t="shared" si="106"/>
        <v>658.69</v>
      </c>
      <c r="CG280" s="49">
        <f t="shared" si="106"/>
        <v>0</v>
      </c>
      <c r="CH280" s="49">
        <f t="shared" si="106"/>
        <v>38.099999999999994</v>
      </c>
      <c r="CI280" s="49">
        <f t="shared" si="106"/>
        <v>28.299999999999997</v>
      </c>
    </row>
    <row r="281" spans="1:87" x14ac:dyDescent="0.25">
      <c r="A281" s="55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  <c r="AX281" s="53"/>
      <c r="AY281" s="53"/>
      <c r="AZ281" s="53"/>
      <c r="BA281" s="53"/>
      <c r="BB281" s="53"/>
      <c r="BC281" s="53"/>
      <c r="BD281" s="53"/>
      <c r="BE281" s="53"/>
      <c r="BF281" s="53"/>
      <c r="BG281" s="53"/>
      <c r="BH281" s="53"/>
      <c r="BI281" s="53"/>
      <c r="BJ281" s="53"/>
      <c r="BK281" s="53"/>
      <c r="BL281" s="53"/>
      <c r="BM281" s="53"/>
      <c r="BN281" s="53"/>
      <c r="BO281" s="53"/>
      <c r="BP281" s="53"/>
      <c r="BQ281" s="53"/>
      <c r="BR281" s="53"/>
      <c r="BS281" s="53"/>
      <c r="BT281" s="53"/>
      <c r="BU281" s="53"/>
      <c r="BV281" s="53"/>
      <c r="BW281" s="53"/>
      <c r="BX281" s="53"/>
      <c r="BY281" s="53"/>
      <c r="BZ281" s="53"/>
      <c r="CA281" s="53"/>
      <c r="CB281" s="53"/>
      <c r="CC281" s="53"/>
      <c r="CD281" s="53"/>
      <c r="CE281" s="53"/>
      <c r="CF281" s="53"/>
      <c r="CG281" s="53"/>
      <c r="CH281" s="53"/>
      <c r="CI281" s="53"/>
    </row>
    <row r="282" spans="1:87" x14ac:dyDescent="0.25">
      <c r="A282" s="55"/>
      <c r="B282" s="21" t="s">
        <v>218</v>
      </c>
      <c r="C282" s="21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53"/>
      <c r="AX282" s="53"/>
      <c r="AY282" s="53"/>
      <c r="AZ282" s="53"/>
      <c r="BA282" s="53"/>
      <c r="BB282" s="53"/>
      <c r="BC282" s="53"/>
      <c r="BD282" s="53"/>
      <c r="BE282" s="53"/>
      <c r="BF282" s="53"/>
      <c r="BG282" s="53"/>
      <c r="BH282" s="53"/>
      <c r="BI282" s="53"/>
      <c r="BJ282" s="53"/>
      <c r="BK282" s="53"/>
      <c r="BL282" s="53"/>
      <c r="BM282" s="53"/>
      <c r="BN282" s="53"/>
      <c r="BO282" s="53"/>
      <c r="BP282" s="53"/>
      <c r="BQ282" s="53"/>
      <c r="BR282" s="53"/>
      <c r="BS282" s="53"/>
      <c r="BT282" s="53"/>
      <c r="BU282" s="53"/>
      <c r="BV282" s="53"/>
      <c r="BW282" s="53"/>
      <c r="BX282" s="53"/>
      <c r="BY282" s="53"/>
      <c r="BZ282" s="53"/>
      <c r="CA282" s="53"/>
      <c r="CB282" s="53"/>
      <c r="CC282" s="53"/>
      <c r="CD282" s="53"/>
      <c r="CE282" s="53"/>
      <c r="CF282" s="53"/>
      <c r="CG282" s="53"/>
      <c r="CH282" s="53"/>
      <c r="CI282" s="53"/>
    </row>
    <row r="283" spans="1:87" x14ac:dyDescent="0.25">
      <c r="A283" s="55"/>
      <c r="B283" s="14" t="s">
        <v>85</v>
      </c>
      <c r="C283" s="14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3"/>
      <c r="AN283" s="53"/>
      <c r="AO283" s="53"/>
      <c r="AP283" s="53"/>
      <c r="AQ283" s="53"/>
      <c r="AR283" s="53"/>
      <c r="AS283" s="53"/>
      <c r="AT283" s="53"/>
      <c r="AU283" s="53"/>
      <c r="AV283" s="53"/>
      <c r="AW283" s="53"/>
      <c r="AX283" s="53"/>
      <c r="AY283" s="53"/>
      <c r="AZ283" s="53"/>
      <c r="BA283" s="53"/>
      <c r="BB283" s="53"/>
      <c r="BC283" s="53"/>
      <c r="BD283" s="53"/>
      <c r="BE283" s="53"/>
      <c r="BF283" s="53"/>
      <c r="BG283" s="53"/>
      <c r="BH283" s="53"/>
      <c r="BI283" s="53"/>
      <c r="BJ283" s="53"/>
      <c r="BK283" s="53"/>
      <c r="BL283" s="53"/>
      <c r="BM283" s="53"/>
      <c r="BN283" s="53"/>
      <c r="BO283" s="53"/>
      <c r="BP283" s="53"/>
      <c r="BQ283" s="53"/>
      <c r="BR283" s="53"/>
      <c r="BS283" s="53"/>
      <c r="BT283" s="53"/>
      <c r="BU283" s="53"/>
      <c r="BV283" s="53"/>
      <c r="BW283" s="53"/>
      <c r="BX283" s="53"/>
      <c r="BY283" s="53"/>
      <c r="BZ283" s="53"/>
      <c r="CA283" s="53"/>
      <c r="CB283" s="53"/>
      <c r="CC283" s="53"/>
      <c r="CD283" s="53"/>
      <c r="CE283" s="53"/>
      <c r="CF283" s="53"/>
      <c r="CG283" s="53"/>
      <c r="CH283" s="53"/>
      <c r="CI283" s="53"/>
    </row>
    <row r="284" spans="1:87" s="17" customFormat="1" ht="31.5" x14ac:dyDescent="0.25">
      <c r="A284" s="42" t="s">
        <v>128</v>
      </c>
      <c r="B284" s="48" t="s">
        <v>174</v>
      </c>
      <c r="C284" s="57" t="s">
        <v>226</v>
      </c>
      <c r="D284" s="37" t="str">
        <f>"150/5"</f>
        <v>150/5</v>
      </c>
      <c r="E284" s="37">
        <v>7.22</v>
      </c>
      <c r="F284" s="37">
        <v>6.02</v>
      </c>
      <c r="G284" s="37">
        <v>9.15</v>
      </c>
      <c r="H284" s="37">
        <v>8.3000000000000007</v>
      </c>
      <c r="I284" s="37">
        <v>32.96</v>
      </c>
      <c r="J284" s="37">
        <v>27.48</v>
      </c>
      <c r="K284" s="37">
        <v>239.33</v>
      </c>
      <c r="L284" s="37">
        <v>205.54388762666662</v>
      </c>
      <c r="M284" s="37">
        <v>4.62</v>
      </c>
      <c r="N284" s="37">
        <v>0.13</v>
      </c>
      <c r="O284" s="37">
        <v>4.55</v>
      </c>
      <c r="P284" s="37">
        <v>0</v>
      </c>
      <c r="Q284" s="37">
        <v>7.59</v>
      </c>
      <c r="R284" s="37">
        <v>18.079999999999998</v>
      </c>
      <c r="S284" s="37">
        <v>1.81</v>
      </c>
      <c r="T284" s="37">
        <v>0</v>
      </c>
      <c r="U284" s="37">
        <v>0</v>
      </c>
      <c r="V284" s="37">
        <v>7.0000000000000007E-2</v>
      </c>
      <c r="W284" s="37">
        <v>1.68</v>
      </c>
      <c r="X284" s="37">
        <v>264.42</v>
      </c>
      <c r="Y284" s="37">
        <v>214.37</v>
      </c>
      <c r="Z284" s="37">
        <v>102.39</v>
      </c>
      <c r="AA284" s="37">
        <v>48.25</v>
      </c>
      <c r="AB284" s="37">
        <v>153.30000000000001</v>
      </c>
      <c r="AC284" s="37">
        <v>1.24</v>
      </c>
      <c r="AD284" s="37">
        <v>44.27</v>
      </c>
      <c r="AE284" s="37">
        <v>23.08</v>
      </c>
      <c r="AF284" s="37">
        <v>48.89</v>
      </c>
      <c r="AG284" s="37">
        <v>0.57999999999999996</v>
      </c>
      <c r="AH284" s="37">
        <v>0.13</v>
      </c>
      <c r="AI284" s="37">
        <v>0.12</v>
      </c>
      <c r="AJ284" s="37">
        <v>0.28999999999999998</v>
      </c>
      <c r="AK284" s="37">
        <v>2.13</v>
      </c>
      <c r="AL284" s="37">
        <v>0.15</v>
      </c>
      <c r="AM284" s="42">
        <v>0</v>
      </c>
      <c r="AN284" s="42">
        <v>180.55</v>
      </c>
      <c r="AO284" s="42">
        <v>128.63999999999999</v>
      </c>
      <c r="AP284" s="42">
        <v>205.59</v>
      </c>
      <c r="AQ284" s="42">
        <v>135.83000000000001</v>
      </c>
      <c r="AR284" s="42">
        <v>39.6</v>
      </c>
      <c r="AS284" s="42">
        <v>123.12</v>
      </c>
      <c r="AT284" s="42">
        <v>63.75</v>
      </c>
      <c r="AU284" s="42">
        <v>173.19</v>
      </c>
      <c r="AV284" s="42">
        <v>156.66</v>
      </c>
      <c r="AW284" s="42">
        <v>236.4</v>
      </c>
      <c r="AX284" s="42">
        <v>295.01</v>
      </c>
      <c r="AY284" s="42">
        <v>79.19</v>
      </c>
      <c r="AZ284" s="42">
        <v>326.95</v>
      </c>
      <c r="BA284" s="42">
        <v>627.98</v>
      </c>
      <c r="BB284" s="42">
        <v>0</v>
      </c>
      <c r="BC284" s="42">
        <v>206.68</v>
      </c>
      <c r="BD284" s="42">
        <v>166.21</v>
      </c>
      <c r="BE284" s="42">
        <v>143.09</v>
      </c>
      <c r="BF284" s="42">
        <v>90.57</v>
      </c>
      <c r="BG284" s="42">
        <v>0.18</v>
      </c>
      <c r="BH284" s="42">
        <v>0.04</v>
      </c>
      <c r="BI284" s="42">
        <v>0.04</v>
      </c>
      <c r="BJ284" s="42">
        <v>0.09</v>
      </c>
      <c r="BK284" s="42">
        <v>0.12</v>
      </c>
      <c r="BL284" s="42">
        <v>0.39</v>
      </c>
      <c r="BM284" s="42">
        <v>0</v>
      </c>
      <c r="BN284" s="42">
        <v>1.63</v>
      </c>
      <c r="BO284" s="42">
        <v>0</v>
      </c>
      <c r="BP284" s="42">
        <v>0.39</v>
      </c>
      <c r="BQ284" s="42">
        <v>0</v>
      </c>
      <c r="BR284" s="42">
        <v>0</v>
      </c>
      <c r="BS284" s="42">
        <v>0</v>
      </c>
      <c r="BT284" s="42">
        <v>0.04</v>
      </c>
      <c r="BU284" s="42">
        <v>0.14000000000000001</v>
      </c>
      <c r="BV284" s="42">
        <v>1.8</v>
      </c>
      <c r="BW284" s="42">
        <v>0</v>
      </c>
      <c r="BX284" s="42">
        <v>0</v>
      </c>
      <c r="BY284" s="42">
        <v>0.77</v>
      </c>
      <c r="BZ284" s="42">
        <v>0.02</v>
      </c>
      <c r="CA284" s="42">
        <v>0</v>
      </c>
      <c r="CB284" s="42">
        <v>0</v>
      </c>
      <c r="CC284" s="42">
        <v>0</v>
      </c>
      <c r="CD284" s="42">
        <v>0</v>
      </c>
      <c r="CE284" s="42">
        <v>119.24</v>
      </c>
      <c r="CF284" s="42">
        <v>48.11</v>
      </c>
      <c r="CG284" s="42"/>
      <c r="CH284" s="42">
        <v>0.2</v>
      </c>
      <c r="CI284" s="42">
        <v>0.2</v>
      </c>
    </row>
    <row r="285" spans="1:87" s="17" customFormat="1" x14ac:dyDescent="0.25">
      <c r="A285" s="42" t="s">
        <v>237</v>
      </c>
      <c r="B285" s="48" t="s">
        <v>238</v>
      </c>
      <c r="C285" s="64">
        <v>20</v>
      </c>
      <c r="D285" s="37">
        <v>20</v>
      </c>
      <c r="E285" s="37">
        <v>2.4</v>
      </c>
      <c r="F285" s="37">
        <v>2.4</v>
      </c>
      <c r="G285" s="37">
        <v>2.2000000000000002</v>
      </c>
      <c r="H285" s="37">
        <v>2.2000000000000002</v>
      </c>
      <c r="I285" s="37">
        <v>0.1</v>
      </c>
      <c r="J285" s="37">
        <v>0.1</v>
      </c>
      <c r="K285" s="37">
        <v>30</v>
      </c>
      <c r="L285" s="37">
        <v>30</v>
      </c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>
        <v>0</v>
      </c>
      <c r="CI285" s="42">
        <v>0</v>
      </c>
    </row>
    <row r="286" spans="1:87" s="17" customFormat="1" x14ac:dyDescent="0.25">
      <c r="A286" s="37" t="str">
        <f>"32/10"</f>
        <v>32/10</v>
      </c>
      <c r="B286" s="48" t="s">
        <v>112</v>
      </c>
      <c r="C286" s="64">
        <v>180</v>
      </c>
      <c r="D286" s="37" t="str">
        <f>"150"</f>
        <v>150</v>
      </c>
      <c r="E286" s="37">
        <v>3</v>
      </c>
      <c r="F286" s="37">
        <v>2.5</v>
      </c>
      <c r="G286" s="37">
        <v>2.93</v>
      </c>
      <c r="H286" s="37">
        <v>2.44</v>
      </c>
      <c r="I286" s="37">
        <v>13.93</v>
      </c>
      <c r="J286" s="37">
        <v>11.6</v>
      </c>
      <c r="K286" s="37">
        <v>91.54</v>
      </c>
      <c r="L286" s="37">
        <v>76.281166666666678</v>
      </c>
      <c r="M286" s="37">
        <v>1.5</v>
      </c>
      <c r="N286" s="37">
        <v>0</v>
      </c>
      <c r="O286" s="37">
        <v>0</v>
      </c>
      <c r="P286" s="37">
        <v>0</v>
      </c>
      <c r="Q286" s="37">
        <v>11.6</v>
      </c>
      <c r="R286" s="37">
        <v>0</v>
      </c>
      <c r="S286" s="37">
        <v>0</v>
      </c>
      <c r="T286" s="37">
        <v>0</v>
      </c>
      <c r="U286" s="37">
        <v>0</v>
      </c>
      <c r="V286" s="37">
        <v>0.08</v>
      </c>
      <c r="W286" s="37">
        <v>0.53</v>
      </c>
      <c r="X286" s="37">
        <v>37.21</v>
      </c>
      <c r="Y286" s="37">
        <v>108.65</v>
      </c>
      <c r="Z286" s="37">
        <v>87.54</v>
      </c>
      <c r="AA286" s="37">
        <v>9.98</v>
      </c>
      <c r="AB286" s="37">
        <v>62.78</v>
      </c>
      <c r="AC286" s="37">
        <v>0.1</v>
      </c>
      <c r="AD286" s="37">
        <v>15</v>
      </c>
      <c r="AE286" s="37">
        <v>6.75</v>
      </c>
      <c r="AF286" s="37">
        <v>16.5</v>
      </c>
      <c r="AG286" s="37">
        <v>0</v>
      </c>
      <c r="AH286" s="37">
        <v>0.03</v>
      </c>
      <c r="AI286" s="37">
        <v>0.1</v>
      </c>
      <c r="AJ286" s="37">
        <v>0.06</v>
      </c>
      <c r="AK286" s="37">
        <v>0.6</v>
      </c>
      <c r="AL286" s="37">
        <v>0.39</v>
      </c>
      <c r="AM286" s="42">
        <v>0</v>
      </c>
      <c r="AN286" s="42">
        <v>119.81</v>
      </c>
      <c r="AO286" s="42">
        <v>118.34</v>
      </c>
      <c r="AP286" s="42">
        <v>202.86</v>
      </c>
      <c r="AQ286" s="42">
        <v>163.16999999999999</v>
      </c>
      <c r="AR286" s="42">
        <v>54.39</v>
      </c>
      <c r="AS286" s="42">
        <v>95.55</v>
      </c>
      <c r="AT286" s="42">
        <v>31.61</v>
      </c>
      <c r="AU286" s="42">
        <v>107.31</v>
      </c>
      <c r="AV286" s="42">
        <v>0</v>
      </c>
      <c r="AW286" s="42">
        <v>0</v>
      </c>
      <c r="AX286" s="42">
        <v>0</v>
      </c>
      <c r="AY286" s="42">
        <v>0</v>
      </c>
      <c r="AZ286" s="42">
        <v>0</v>
      </c>
      <c r="BA286" s="42">
        <v>0</v>
      </c>
      <c r="BB286" s="42">
        <v>0</v>
      </c>
      <c r="BC286" s="42">
        <v>0</v>
      </c>
      <c r="BD286" s="42">
        <v>0</v>
      </c>
      <c r="BE286" s="42">
        <v>135.24</v>
      </c>
      <c r="BF286" s="42">
        <v>19.11</v>
      </c>
      <c r="BG286" s="42">
        <v>0</v>
      </c>
      <c r="BH286" s="42">
        <v>0</v>
      </c>
      <c r="BI286" s="42">
        <v>0</v>
      </c>
      <c r="BJ286" s="42">
        <v>0</v>
      </c>
      <c r="BK286" s="42">
        <v>0</v>
      </c>
      <c r="BL286" s="42">
        <v>0</v>
      </c>
      <c r="BM286" s="42">
        <v>0</v>
      </c>
      <c r="BN286" s="42">
        <v>0</v>
      </c>
      <c r="BO286" s="42">
        <v>0</v>
      </c>
      <c r="BP286" s="42">
        <v>0</v>
      </c>
      <c r="BQ286" s="42">
        <v>0</v>
      </c>
      <c r="BR286" s="42">
        <v>0</v>
      </c>
      <c r="BS286" s="42">
        <v>0</v>
      </c>
      <c r="BT286" s="42">
        <v>0</v>
      </c>
      <c r="BU286" s="42">
        <v>0</v>
      </c>
      <c r="BV286" s="42">
        <v>0</v>
      </c>
      <c r="BW286" s="42">
        <v>0</v>
      </c>
      <c r="BX286" s="42">
        <v>0</v>
      </c>
      <c r="BY286" s="42">
        <v>0</v>
      </c>
      <c r="BZ286" s="42">
        <v>0</v>
      </c>
      <c r="CA286" s="42">
        <v>0</v>
      </c>
      <c r="CB286" s="42">
        <v>0</v>
      </c>
      <c r="CC286" s="42">
        <v>0</v>
      </c>
      <c r="CD286" s="42">
        <v>0</v>
      </c>
      <c r="CE286" s="42">
        <v>156.47999999999999</v>
      </c>
      <c r="CF286" s="42">
        <v>16.13</v>
      </c>
      <c r="CG286" s="42"/>
      <c r="CH286" s="42">
        <v>0.5</v>
      </c>
      <c r="CI286" s="42">
        <v>0.4</v>
      </c>
    </row>
    <row r="287" spans="1:87" s="13" customFormat="1" x14ac:dyDescent="0.25">
      <c r="A287" s="54" t="s">
        <v>130</v>
      </c>
      <c r="B287" s="47" t="s">
        <v>133</v>
      </c>
      <c r="C287" s="58" t="s">
        <v>231</v>
      </c>
      <c r="D287" s="54" t="str">
        <f>"25/5/5"</f>
        <v>25/5/5</v>
      </c>
      <c r="E287" s="54">
        <v>4.16</v>
      </c>
      <c r="F287" s="54">
        <v>3.26</v>
      </c>
      <c r="G287" s="54">
        <v>5.76</v>
      </c>
      <c r="H287" s="54">
        <v>5.18</v>
      </c>
      <c r="I287" s="54">
        <v>14.14</v>
      </c>
      <c r="J287" s="54">
        <v>11.79</v>
      </c>
      <c r="K287" s="54">
        <v>126.59</v>
      </c>
      <c r="L287" s="54">
        <v>108.07199999999999</v>
      </c>
      <c r="M287" s="54">
        <v>3.12</v>
      </c>
      <c r="N287" s="54">
        <v>0.11</v>
      </c>
      <c r="O287" s="54">
        <v>0</v>
      </c>
      <c r="P287" s="54">
        <v>0</v>
      </c>
      <c r="Q287" s="54">
        <v>0.34</v>
      </c>
      <c r="R287" s="54">
        <v>11.4</v>
      </c>
      <c r="S287" s="54">
        <v>0.05</v>
      </c>
      <c r="T287" s="54">
        <v>0</v>
      </c>
      <c r="U287" s="54">
        <v>0</v>
      </c>
      <c r="V287" s="54">
        <v>0.1</v>
      </c>
      <c r="W287" s="54">
        <v>0.74</v>
      </c>
      <c r="X287" s="54">
        <v>55.75</v>
      </c>
      <c r="Y287" s="54">
        <v>6.5</v>
      </c>
      <c r="Z287" s="54">
        <v>51.2</v>
      </c>
      <c r="AA287" s="54">
        <v>2.75</v>
      </c>
      <c r="AB287" s="54">
        <v>31.5</v>
      </c>
      <c r="AC287" s="54">
        <v>0.05</v>
      </c>
      <c r="AD287" s="54">
        <v>30.5</v>
      </c>
      <c r="AE287" s="54">
        <v>23.5</v>
      </c>
      <c r="AF287" s="54">
        <v>34.4</v>
      </c>
      <c r="AG287" s="54">
        <v>7.0000000000000007E-2</v>
      </c>
      <c r="AH287" s="54">
        <v>0</v>
      </c>
      <c r="AI287" s="54">
        <v>0.03</v>
      </c>
      <c r="AJ287" s="54">
        <v>0.02</v>
      </c>
      <c r="AK287" s="54">
        <v>0.35</v>
      </c>
      <c r="AL287" s="54">
        <v>0.04</v>
      </c>
      <c r="AM287" s="46">
        <v>0</v>
      </c>
      <c r="AN287" s="46">
        <v>172.35</v>
      </c>
      <c r="AO287" s="46">
        <v>156.05000000000001</v>
      </c>
      <c r="AP287" s="46">
        <v>265.05</v>
      </c>
      <c r="AQ287" s="46">
        <v>129.75</v>
      </c>
      <c r="AR287" s="46">
        <v>57.6</v>
      </c>
      <c r="AS287" s="46">
        <v>107.35</v>
      </c>
      <c r="AT287" s="46">
        <v>58.9</v>
      </c>
      <c r="AU287" s="46">
        <v>173.1</v>
      </c>
      <c r="AV287" s="46">
        <v>104.3</v>
      </c>
      <c r="AW287" s="46">
        <v>134.80000000000001</v>
      </c>
      <c r="AX287" s="46">
        <v>155.1</v>
      </c>
      <c r="AY287" s="46">
        <v>75.75</v>
      </c>
      <c r="AZ287" s="46">
        <v>95.7</v>
      </c>
      <c r="BA287" s="46">
        <v>842.6</v>
      </c>
      <c r="BB287" s="46">
        <v>0</v>
      </c>
      <c r="BC287" s="46">
        <v>326.89999999999998</v>
      </c>
      <c r="BD287" s="46">
        <v>148.94999999999999</v>
      </c>
      <c r="BE287" s="46">
        <v>125.85</v>
      </c>
      <c r="BF287" s="46">
        <v>54.25</v>
      </c>
      <c r="BG287" s="46">
        <v>0.13</v>
      </c>
      <c r="BH287" s="46">
        <v>7.0000000000000007E-2</v>
      </c>
      <c r="BI287" s="46">
        <v>0.05</v>
      </c>
      <c r="BJ287" s="46">
        <v>0.13</v>
      </c>
      <c r="BK287" s="46">
        <v>0.15</v>
      </c>
      <c r="BL287" s="46">
        <v>0.56000000000000005</v>
      </c>
      <c r="BM287" s="46">
        <v>0.02</v>
      </c>
      <c r="BN287" s="46">
        <v>1.48</v>
      </c>
      <c r="BO287" s="46">
        <v>0.01</v>
      </c>
      <c r="BP287" s="46">
        <v>0.42</v>
      </c>
      <c r="BQ287" s="46">
        <v>0.01</v>
      </c>
      <c r="BR287" s="46">
        <v>0</v>
      </c>
      <c r="BS287" s="46">
        <v>0</v>
      </c>
      <c r="BT287" s="46">
        <v>0.1</v>
      </c>
      <c r="BU287" s="46">
        <v>0.15</v>
      </c>
      <c r="BV287" s="46">
        <v>1.18</v>
      </c>
      <c r="BW287" s="46">
        <v>0</v>
      </c>
      <c r="BX287" s="46">
        <v>0</v>
      </c>
      <c r="BY287" s="46">
        <v>0.18</v>
      </c>
      <c r="BZ287" s="46">
        <v>0.01</v>
      </c>
      <c r="CA287" s="46">
        <v>0</v>
      </c>
      <c r="CB287" s="46">
        <v>0</v>
      </c>
      <c r="CC287" s="46">
        <v>0</v>
      </c>
      <c r="CD287" s="46">
        <v>0</v>
      </c>
      <c r="CE287" s="46">
        <v>13.07</v>
      </c>
      <c r="CF287" s="46">
        <v>34.42</v>
      </c>
      <c r="CG287" s="46"/>
      <c r="CH287" s="46">
        <v>0</v>
      </c>
      <c r="CI287" s="46">
        <v>0</v>
      </c>
    </row>
    <row r="288" spans="1:87" s="19" customFormat="1" x14ac:dyDescent="0.25">
      <c r="A288" s="49"/>
      <c r="B288" s="18" t="s">
        <v>87</v>
      </c>
      <c r="C288" s="66">
        <v>427</v>
      </c>
      <c r="D288" s="49">
        <v>360</v>
      </c>
      <c r="E288" s="49">
        <f t="shared" ref="E288" si="107">SUM(E284:E287)</f>
        <v>16.78</v>
      </c>
      <c r="F288" s="49">
        <f>SUM(F284:F287)</f>
        <v>14.18</v>
      </c>
      <c r="G288" s="49">
        <f t="shared" ref="G288:BR288" si="108">SUM(G284:G287)</f>
        <v>20.04</v>
      </c>
      <c r="H288" s="49">
        <f t="shared" si="108"/>
        <v>18.119999999999997</v>
      </c>
      <c r="I288" s="49">
        <f t="shared" si="108"/>
        <v>61.13</v>
      </c>
      <c r="J288" s="49">
        <f t="shared" si="108"/>
        <v>50.97</v>
      </c>
      <c r="K288" s="49">
        <f t="shared" si="108"/>
        <v>487.46000000000004</v>
      </c>
      <c r="L288" s="49">
        <f t="shared" si="108"/>
        <v>419.89705429333333</v>
      </c>
      <c r="M288" s="49">
        <f t="shared" si="108"/>
        <v>9.24</v>
      </c>
      <c r="N288" s="49">
        <f t="shared" si="108"/>
        <v>0.24</v>
      </c>
      <c r="O288" s="49">
        <f t="shared" si="108"/>
        <v>4.55</v>
      </c>
      <c r="P288" s="49">
        <f t="shared" si="108"/>
        <v>0</v>
      </c>
      <c r="Q288" s="49">
        <f t="shared" si="108"/>
        <v>19.529999999999998</v>
      </c>
      <c r="R288" s="49">
        <f t="shared" si="108"/>
        <v>29.479999999999997</v>
      </c>
      <c r="S288" s="49">
        <f t="shared" si="108"/>
        <v>1.86</v>
      </c>
      <c r="T288" s="49">
        <f t="shared" si="108"/>
        <v>0</v>
      </c>
      <c r="U288" s="49">
        <f t="shared" si="108"/>
        <v>0</v>
      </c>
      <c r="V288" s="49">
        <f t="shared" si="108"/>
        <v>0.25</v>
      </c>
      <c r="W288" s="49">
        <f t="shared" si="108"/>
        <v>2.95</v>
      </c>
      <c r="X288" s="49">
        <f t="shared" si="108"/>
        <v>357.38</v>
      </c>
      <c r="Y288" s="49">
        <f t="shared" si="108"/>
        <v>329.52</v>
      </c>
      <c r="Z288" s="49">
        <f t="shared" si="108"/>
        <v>241.13</v>
      </c>
      <c r="AA288" s="49">
        <f t="shared" si="108"/>
        <v>60.980000000000004</v>
      </c>
      <c r="AB288" s="49">
        <f t="shared" si="108"/>
        <v>247.58</v>
      </c>
      <c r="AC288" s="49">
        <f t="shared" si="108"/>
        <v>1.3900000000000001</v>
      </c>
      <c r="AD288" s="49">
        <f t="shared" si="108"/>
        <v>89.77000000000001</v>
      </c>
      <c r="AE288" s="49">
        <f t="shared" si="108"/>
        <v>53.33</v>
      </c>
      <c r="AF288" s="49">
        <f t="shared" si="108"/>
        <v>99.789999999999992</v>
      </c>
      <c r="AG288" s="49">
        <f t="shared" si="108"/>
        <v>0.64999999999999991</v>
      </c>
      <c r="AH288" s="49">
        <f t="shared" si="108"/>
        <v>0.16</v>
      </c>
      <c r="AI288" s="49">
        <f t="shared" si="108"/>
        <v>0.25</v>
      </c>
      <c r="AJ288" s="49">
        <f t="shared" si="108"/>
        <v>0.37</v>
      </c>
      <c r="AK288" s="49">
        <f t="shared" si="108"/>
        <v>3.08</v>
      </c>
      <c r="AL288" s="49">
        <f t="shared" si="108"/>
        <v>0.58000000000000007</v>
      </c>
      <c r="AM288" s="49">
        <f t="shared" si="108"/>
        <v>0</v>
      </c>
      <c r="AN288" s="49">
        <f t="shared" si="108"/>
        <v>472.71000000000004</v>
      </c>
      <c r="AO288" s="49">
        <f t="shared" si="108"/>
        <v>403.03</v>
      </c>
      <c r="AP288" s="49">
        <f t="shared" si="108"/>
        <v>673.5</v>
      </c>
      <c r="AQ288" s="49">
        <f t="shared" si="108"/>
        <v>428.75</v>
      </c>
      <c r="AR288" s="49">
        <f t="shared" si="108"/>
        <v>151.59</v>
      </c>
      <c r="AS288" s="49">
        <f t="shared" si="108"/>
        <v>326.02</v>
      </c>
      <c r="AT288" s="49">
        <f t="shared" si="108"/>
        <v>154.26</v>
      </c>
      <c r="AU288" s="49">
        <f t="shared" si="108"/>
        <v>453.6</v>
      </c>
      <c r="AV288" s="49">
        <f t="shared" si="108"/>
        <v>260.95999999999998</v>
      </c>
      <c r="AW288" s="49">
        <f t="shared" si="108"/>
        <v>371.20000000000005</v>
      </c>
      <c r="AX288" s="49">
        <f t="shared" si="108"/>
        <v>450.11</v>
      </c>
      <c r="AY288" s="49">
        <f t="shared" si="108"/>
        <v>154.94</v>
      </c>
      <c r="AZ288" s="49">
        <f t="shared" si="108"/>
        <v>422.65</v>
      </c>
      <c r="BA288" s="49">
        <f t="shared" si="108"/>
        <v>1470.58</v>
      </c>
      <c r="BB288" s="49">
        <f t="shared" si="108"/>
        <v>0</v>
      </c>
      <c r="BC288" s="49">
        <f t="shared" si="108"/>
        <v>533.57999999999993</v>
      </c>
      <c r="BD288" s="49">
        <f t="shared" si="108"/>
        <v>315.15999999999997</v>
      </c>
      <c r="BE288" s="49">
        <f t="shared" si="108"/>
        <v>404.18000000000006</v>
      </c>
      <c r="BF288" s="49">
        <f t="shared" si="108"/>
        <v>163.93</v>
      </c>
      <c r="BG288" s="49">
        <f t="shared" si="108"/>
        <v>0.31</v>
      </c>
      <c r="BH288" s="49">
        <f t="shared" si="108"/>
        <v>0.11000000000000001</v>
      </c>
      <c r="BI288" s="49">
        <f t="shared" si="108"/>
        <v>0.09</v>
      </c>
      <c r="BJ288" s="49">
        <f t="shared" si="108"/>
        <v>0.22</v>
      </c>
      <c r="BK288" s="49">
        <f t="shared" si="108"/>
        <v>0.27</v>
      </c>
      <c r="BL288" s="49">
        <f t="shared" si="108"/>
        <v>0.95000000000000007</v>
      </c>
      <c r="BM288" s="49">
        <f t="shared" si="108"/>
        <v>0.02</v>
      </c>
      <c r="BN288" s="49">
        <f t="shared" si="108"/>
        <v>3.11</v>
      </c>
      <c r="BO288" s="49">
        <f t="shared" si="108"/>
        <v>0.01</v>
      </c>
      <c r="BP288" s="49">
        <f t="shared" si="108"/>
        <v>0.81</v>
      </c>
      <c r="BQ288" s="49">
        <f t="shared" si="108"/>
        <v>0.01</v>
      </c>
      <c r="BR288" s="49">
        <f t="shared" si="108"/>
        <v>0</v>
      </c>
      <c r="BS288" s="49">
        <f t="shared" ref="BS288:CI288" si="109">SUM(BS284:BS287)</f>
        <v>0</v>
      </c>
      <c r="BT288" s="49">
        <f t="shared" si="109"/>
        <v>0.14000000000000001</v>
      </c>
      <c r="BU288" s="49">
        <f t="shared" si="109"/>
        <v>0.29000000000000004</v>
      </c>
      <c r="BV288" s="49">
        <f t="shared" si="109"/>
        <v>2.98</v>
      </c>
      <c r="BW288" s="49">
        <f t="shared" si="109"/>
        <v>0</v>
      </c>
      <c r="BX288" s="49">
        <f t="shared" si="109"/>
        <v>0</v>
      </c>
      <c r="BY288" s="49">
        <f t="shared" si="109"/>
        <v>0.95</v>
      </c>
      <c r="BZ288" s="49">
        <f t="shared" si="109"/>
        <v>0.03</v>
      </c>
      <c r="CA288" s="49">
        <f t="shared" si="109"/>
        <v>0</v>
      </c>
      <c r="CB288" s="49">
        <f t="shared" si="109"/>
        <v>0</v>
      </c>
      <c r="CC288" s="49">
        <f t="shared" si="109"/>
        <v>0</v>
      </c>
      <c r="CD288" s="49">
        <f t="shared" si="109"/>
        <v>0</v>
      </c>
      <c r="CE288" s="49">
        <f t="shared" si="109"/>
        <v>288.78999999999996</v>
      </c>
      <c r="CF288" s="49">
        <f t="shared" si="109"/>
        <v>98.66</v>
      </c>
      <c r="CG288" s="49">
        <f t="shared" si="109"/>
        <v>0</v>
      </c>
      <c r="CH288" s="49">
        <f t="shared" si="109"/>
        <v>0.7</v>
      </c>
      <c r="CI288" s="49">
        <f t="shared" si="109"/>
        <v>0.60000000000000009</v>
      </c>
    </row>
    <row r="289" spans="1:87" x14ac:dyDescent="0.25">
      <c r="A289" s="55"/>
      <c r="B289" s="14" t="s">
        <v>88</v>
      </c>
      <c r="C289" s="62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  <c r="AF289" s="55"/>
      <c r="AG289" s="55"/>
      <c r="AH289" s="55"/>
      <c r="AI289" s="55"/>
      <c r="AJ289" s="55"/>
      <c r="AK289" s="55"/>
      <c r="AL289" s="55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  <c r="BO289" s="63"/>
      <c r="BP289" s="63"/>
      <c r="BQ289" s="63"/>
      <c r="BR289" s="63"/>
      <c r="BS289" s="63"/>
      <c r="BT289" s="63"/>
      <c r="BU289" s="63"/>
      <c r="BV289" s="63"/>
      <c r="BW289" s="63"/>
      <c r="BX289" s="63"/>
      <c r="BY289" s="63"/>
      <c r="BZ289" s="63"/>
      <c r="CA289" s="63"/>
      <c r="CB289" s="63"/>
      <c r="CC289" s="63"/>
      <c r="CD289" s="63"/>
      <c r="CE289" s="63"/>
      <c r="CF289" s="63"/>
      <c r="CG289" s="63"/>
      <c r="CH289" s="63"/>
      <c r="CI289" s="63"/>
    </row>
    <row r="290" spans="1:87" s="13" customFormat="1" x14ac:dyDescent="0.25">
      <c r="A290" s="54" t="str">
        <f>"-"</f>
        <v>-</v>
      </c>
      <c r="B290" s="47" t="s">
        <v>94</v>
      </c>
      <c r="C290" s="65">
        <v>100</v>
      </c>
      <c r="D290" s="54" t="str">
        <f>"100"</f>
        <v>100</v>
      </c>
      <c r="E290" s="54">
        <v>0.5</v>
      </c>
      <c r="F290" s="54">
        <v>0.5</v>
      </c>
      <c r="G290" s="54">
        <v>0.1</v>
      </c>
      <c r="H290" s="54">
        <v>0.1</v>
      </c>
      <c r="I290" s="54">
        <v>10.3</v>
      </c>
      <c r="J290" s="54">
        <v>10.3</v>
      </c>
      <c r="K290" s="54">
        <v>43.24</v>
      </c>
      <c r="L290" s="54">
        <v>43.239999999999995</v>
      </c>
      <c r="M290" s="54">
        <v>0</v>
      </c>
      <c r="N290" s="54">
        <v>0</v>
      </c>
      <c r="O290" s="54">
        <v>0</v>
      </c>
      <c r="P290" s="54">
        <v>0</v>
      </c>
      <c r="Q290" s="54">
        <v>9.9</v>
      </c>
      <c r="R290" s="54">
        <v>0.2</v>
      </c>
      <c r="S290" s="54">
        <v>0.2</v>
      </c>
      <c r="T290" s="54">
        <v>0</v>
      </c>
      <c r="U290" s="54">
        <v>0</v>
      </c>
      <c r="V290" s="54">
        <v>0.5</v>
      </c>
      <c r="W290" s="54">
        <v>0.3</v>
      </c>
      <c r="X290" s="54">
        <v>6</v>
      </c>
      <c r="Y290" s="54">
        <v>120</v>
      </c>
      <c r="Z290" s="54">
        <v>7</v>
      </c>
      <c r="AA290" s="54">
        <v>4</v>
      </c>
      <c r="AB290" s="54">
        <v>7</v>
      </c>
      <c r="AC290" s="54">
        <v>1.4</v>
      </c>
      <c r="AD290" s="54">
        <v>0</v>
      </c>
      <c r="AE290" s="54">
        <v>0</v>
      </c>
      <c r="AF290" s="54">
        <v>0</v>
      </c>
      <c r="AG290" s="54">
        <v>0.1</v>
      </c>
      <c r="AH290" s="54">
        <v>0.01</v>
      </c>
      <c r="AI290" s="54">
        <v>0.01</v>
      </c>
      <c r="AJ290" s="54">
        <v>0.1</v>
      </c>
      <c r="AK290" s="54">
        <v>0.2</v>
      </c>
      <c r="AL290" s="54">
        <v>2</v>
      </c>
      <c r="AM290" s="46">
        <v>0.2</v>
      </c>
      <c r="AN290" s="46">
        <v>8</v>
      </c>
      <c r="AO290" s="46">
        <v>10</v>
      </c>
      <c r="AP290" s="46">
        <v>14</v>
      </c>
      <c r="AQ290" s="46">
        <v>14</v>
      </c>
      <c r="AR290" s="46">
        <v>2</v>
      </c>
      <c r="AS290" s="46">
        <v>8</v>
      </c>
      <c r="AT290" s="46">
        <v>2</v>
      </c>
      <c r="AU290" s="46">
        <v>7</v>
      </c>
      <c r="AV290" s="46">
        <v>13</v>
      </c>
      <c r="AW290" s="46">
        <v>8</v>
      </c>
      <c r="AX290" s="46">
        <v>58</v>
      </c>
      <c r="AY290" s="46">
        <v>5</v>
      </c>
      <c r="AZ290" s="46">
        <v>11</v>
      </c>
      <c r="BA290" s="46">
        <v>32</v>
      </c>
      <c r="BB290" s="46">
        <v>0</v>
      </c>
      <c r="BC290" s="46">
        <v>10</v>
      </c>
      <c r="BD290" s="46">
        <v>12</v>
      </c>
      <c r="BE290" s="46">
        <v>5</v>
      </c>
      <c r="BF290" s="46">
        <v>4</v>
      </c>
      <c r="BG290" s="46">
        <v>0</v>
      </c>
      <c r="BH290" s="46">
        <v>0</v>
      </c>
      <c r="BI290" s="46">
        <v>0</v>
      </c>
      <c r="BJ290" s="46">
        <v>0</v>
      </c>
      <c r="BK290" s="46">
        <v>0</v>
      </c>
      <c r="BL290" s="46">
        <v>0</v>
      </c>
      <c r="BM290" s="46">
        <v>0</v>
      </c>
      <c r="BN290" s="46">
        <v>0</v>
      </c>
      <c r="BO290" s="46">
        <v>0</v>
      </c>
      <c r="BP290" s="46">
        <v>0</v>
      </c>
      <c r="BQ290" s="46">
        <v>0</v>
      </c>
      <c r="BR290" s="46">
        <v>0</v>
      </c>
      <c r="BS290" s="46">
        <v>0</v>
      </c>
      <c r="BT290" s="46">
        <v>0</v>
      </c>
      <c r="BU290" s="46">
        <v>0</v>
      </c>
      <c r="BV290" s="46">
        <v>0</v>
      </c>
      <c r="BW290" s="46">
        <v>0</v>
      </c>
      <c r="BX290" s="46">
        <v>0</v>
      </c>
      <c r="BY290" s="46">
        <v>0</v>
      </c>
      <c r="BZ290" s="46">
        <v>0</v>
      </c>
      <c r="CA290" s="46">
        <v>0</v>
      </c>
      <c r="CB290" s="46">
        <v>0</v>
      </c>
      <c r="CC290" s="46">
        <v>0</v>
      </c>
      <c r="CD290" s="46">
        <v>0</v>
      </c>
      <c r="CE290" s="46">
        <v>88.1</v>
      </c>
      <c r="CF290" s="46">
        <v>0</v>
      </c>
      <c r="CG290" s="46"/>
      <c r="CH290" s="46">
        <v>2</v>
      </c>
      <c r="CI290" s="46">
        <v>2</v>
      </c>
    </row>
    <row r="291" spans="1:87" s="19" customFormat="1" x14ac:dyDescent="0.25">
      <c r="A291" s="49"/>
      <c r="B291" s="18" t="s">
        <v>90</v>
      </c>
      <c r="C291" s="66">
        <v>100</v>
      </c>
      <c r="D291" s="49">
        <v>100</v>
      </c>
      <c r="E291" s="49">
        <v>0.5</v>
      </c>
      <c r="F291" s="49">
        <v>0.5</v>
      </c>
      <c r="G291" s="49">
        <v>0.1</v>
      </c>
      <c r="H291" s="49">
        <v>0.1</v>
      </c>
      <c r="I291" s="49">
        <v>10.3</v>
      </c>
      <c r="J291" s="49">
        <v>10.3</v>
      </c>
      <c r="K291" s="49">
        <v>43.24</v>
      </c>
      <c r="L291" s="49">
        <v>43.24</v>
      </c>
      <c r="M291" s="49">
        <v>0</v>
      </c>
      <c r="N291" s="49">
        <v>0</v>
      </c>
      <c r="O291" s="49">
        <v>0</v>
      </c>
      <c r="P291" s="49">
        <v>0</v>
      </c>
      <c r="Q291" s="49">
        <v>9.9</v>
      </c>
      <c r="R291" s="49">
        <v>0.2</v>
      </c>
      <c r="S291" s="49">
        <v>0.2</v>
      </c>
      <c r="T291" s="49">
        <v>0</v>
      </c>
      <c r="U291" s="49">
        <v>0</v>
      </c>
      <c r="V291" s="49">
        <v>0.5</v>
      </c>
      <c r="W291" s="49">
        <v>0.3</v>
      </c>
      <c r="X291" s="49">
        <v>6</v>
      </c>
      <c r="Y291" s="49">
        <v>120</v>
      </c>
      <c r="Z291" s="49">
        <v>7</v>
      </c>
      <c r="AA291" s="49">
        <v>4</v>
      </c>
      <c r="AB291" s="49">
        <v>7</v>
      </c>
      <c r="AC291" s="49">
        <v>1.4</v>
      </c>
      <c r="AD291" s="49">
        <v>0</v>
      </c>
      <c r="AE291" s="49">
        <v>0</v>
      </c>
      <c r="AF291" s="49">
        <v>0</v>
      </c>
      <c r="AG291" s="49">
        <v>0.1</v>
      </c>
      <c r="AH291" s="49">
        <v>0.01</v>
      </c>
      <c r="AI291" s="49">
        <v>0.01</v>
      </c>
      <c r="AJ291" s="49">
        <v>0.1</v>
      </c>
      <c r="AK291" s="49">
        <v>0.2</v>
      </c>
      <c r="AL291" s="49">
        <v>2</v>
      </c>
      <c r="AM291" s="60">
        <v>0.2</v>
      </c>
      <c r="AN291" s="60">
        <v>8</v>
      </c>
      <c r="AO291" s="60">
        <v>10</v>
      </c>
      <c r="AP291" s="60">
        <v>14</v>
      </c>
      <c r="AQ291" s="60">
        <v>14</v>
      </c>
      <c r="AR291" s="60">
        <v>2</v>
      </c>
      <c r="AS291" s="60">
        <v>8</v>
      </c>
      <c r="AT291" s="60">
        <v>2</v>
      </c>
      <c r="AU291" s="60">
        <v>7</v>
      </c>
      <c r="AV291" s="60">
        <v>13</v>
      </c>
      <c r="AW291" s="60">
        <v>8</v>
      </c>
      <c r="AX291" s="60">
        <v>58</v>
      </c>
      <c r="AY291" s="60">
        <v>5</v>
      </c>
      <c r="AZ291" s="60">
        <v>11</v>
      </c>
      <c r="BA291" s="60">
        <v>32</v>
      </c>
      <c r="BB291" s="60">
        <v>0</v>
      </c>
      <c r="BC291" s="60">
        <v>10</v>
      </c>
      <c r="BD291" s="60">
        <v>12</v>
      </c>
      <c r="BE291" s="60">
        <v>5</v>
      </c>
      <c r="BF291" s="60">
        <v>4</v>
      </c>
      <c r="BG291" s="60">
        <v>0</v>
      </c>
      <c r="BH291" s="60">
        <v>0</v>
      </c>
      <c r="BI291" s="60">
        <v>0</v>
      </c>
      <c r="BJ291" s="60">
        <v>0</v>
      </c>
      <c r="BK291" s="60">
        <v>0</v>
      </c>
      <c r="BL291" s="60">
        <v>0</v>
      </c>
      <c r="BM291" s="60">
        <v>0</v>
      </c>
      <c r="BN291" s="60">
        <v>0</v>
      </c>
      <c r="BO291" s="60">
        <v>0</v>
      </c>
      <c r="BP291" s="60">
        <v>0</v>
      </c>
      <c r="BQ291" s="60">
        <v>0</v>
      </c>
      <c r="BR291" s="60">
        <v>0</v>
      </c>
      <c r="BS291" s="60">
        <v>0</v>
      </c>
      <c r="BT291" s="60">
        <v>0</v>
      </c>
      <c r="BU291" s="60">
        <v>0</v>
      </c>
      <c r="BV291" s="60">
        <v>0</v>
      </c>
      <c r="BW291" s="60">
        <v>0</v>
      </c>
      <c r="BX291" s="60">
        <v>0</v>
      </c>
      <c r="BY291" s="60">
        <v>0</v>
      </c>
      <c r="BZ291" s="60">
        <v>0</v>
      </c>
      <c r="CA291" s="60">
        <v>0</v>
      </c>
      <c r="CB291" s="60">
        <v>0</v>
      </c>
      <c r="CC291" s="60">
        <v>0</v>
      </c>
      <c r="CD291" s="60">
        <v>0</v>
      </c>
      <c r="CE291" s="60">
        <v>88.1</v>
      </c>
      <c r="CF291" s="60">
        <v>0</v>
      </c>
      <c r="CG291" s="60"/>
      <c r="CH291" s="60">
        <v>2</v>
      </c>
      <c r="CI291" s="60">
        <v>2</v>
      </c>
    </row>
    <row r="292" spans="1:87" x14ac:dyDescent="0.25">
      <c r="A292" s="55"/>
      <c r="B292" s="14" t="s">
        <v>91</v>
      </c>
      <c r="C292" s="62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  <c r="AG292" s="55"/>
      <c r="AH292" s="55"/>
      <c r="AI292" s="55"/>
      <c r="AJ292" s="55"/>
      <c r="AK292" s="55"/>
      <c r="AL292" s="55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  <c r="BZ292" s="63"/>
      <c r="CA292" s="63"/>
      <c r="CB292" s="63"/>
      <c r="CC292" s="63"/>
      <c r="CD292" s="63"/>
      <c r="CE292" s="63"/>
      <c r="CF292" s="63"/>
      <c r="CG292" s="63"/>
      <c r="CH292" s="63"/>
      <c r="CI292" s="63"/>
    </row>
    <row r="293" spans="1:87" s="17" customFormat="1" x14ac:dyDescent="0.25">
      <c r="A293" s="42" t="s">
        <v>271</v>
      </c>
      <c r="B293" s="78" t="s">
        <v>272</v>
      </c>
      <c r="C293" s="77">
        <v>50</v>
      </c>
      <c r="D293" s="42" t="str">
        <f>"30"</f>
        <v>30</v>
      </c>
      <c r="E293" s="42">
        <v>0.4</v>
      </c>
      <c r="F293" s="42">
        <v>0.24</v>
      </c>
      <c r="G293" s="42">
        <v>0.05</v>
      </c>
      <c r="H293" s="42">
        <v>0.03</v>
      </c>
      <c r="I293" s="42">
        <v>1.25</v>
      </c>
      <c r="J293" s="42">
        <v>0.75</v>
      </c>
      <c r="K293" s="42">
        <v>7</v>
      </c>
      <c r="L293" s="42">
        <v>4.2</v>
      </c>
      <c r="M293" s="42">
        <v>0.23</v>
      </c>
      <c r="N293" s="42">
        <v>1.17</v>
      </c>
      <c r="O293" s="42">
        <v>0</v>
      </c>
      <c r="P293" s="42">
        <v>0</v>
      </c>
      <c r="Q293" s="42">
        <v>2.02</v>
      </c>
      <c r="R293" s="42">
        <v>0.03</v>
      </c>
      <c r="S293" s="42">
        <v>0.65</v>
      </c>
      <c r="T293" s="42">
        <v>0</v>
      </c>
      <c r="U293" s="42">
        <v>0</v>
      </c>
      <c r="V293" s="42">
        <v>0.03</v>
      </c>
      <c r="W293" s="42">
        <v>0.44</v>
      </c>
      <c r="X293" s="42">
        <v>66.94</v>
      </c>
      <c r="Y293" s="42">
        <v>67.010000000000005</v>
      </c>
      <c r="Z293" s="42">
        <v>10.220000000000001</v>
      </c>
      <c r="AA293" s="42">
        <v>5.79</v>
      </c>
      <c r="AB293" s="42">
        <v>11.4</v>
      </c>
      <c r="AC293" s="42">
        <v>0.37</v>
      </c>
      <c r="AD293" s="42">
        <v>0</v>
      </c>
      <c r="AE293" s="42">
        <v>2.4700000000000002</v>
      </c>
      <c r="AF293" s="42">
        <v>0.59</v>
      </c>
      <c r="AG293" s="42">
        <v>0.82</v>
      </c>
      <c r="AH293" s="42">
        <v>0</v>
      </c>
      <c r="AI293" s="42">
        <v>0.01</v>
      </c>
      <c r="AJ293" s="42">
        <v>0.04</v>
      </c>
      <c r="AK293" s="42">
        <v>0.12</v>
      </c>
      <c r="AL293" s="42">
        <v>0.57999999999999996</v>
      </c>
      <c r="AM293" s="42">
        <v>0</v>
      </c>
      <c r="AN293" s="42">
        <v>14.64</v>
      </c>
      <c r="AO293" s="42">
        <v>16.57</v>
      </c>
      <c r="AP293" s="42">
        <v>18.510000000000002</v>
      </c>
      <c r="AQ293" s="42">
        <v>25.41</v>
      </c>
      <c r="AR293" s="42">
        <v>5.52</v>
      </c>
      <c r="AS293" s="42">
        <v>14.64</v>
      </c>
      <c r="AT293" s="42">
        <v>3.59</v>
      </c>
      <c r="AU293" s="42">
        <v>12.43</v>
      </c>
      <c r="AV293" s="42">
        <v>11.05</v>
      </c>
      <c r="AW293" s="42">
        <v>20.16</v>
      </c>
      <c r="AX293" s="42">
        <v>90.6</v>
      </c>
      <c r="AY293" s="42">
        <v>3.87</v>
      </c>
      <c r="AZ293" s="42">
        <v>10.5</v>
      </c>
      <c r="BA293" s="42">
        <v>75.69</v>
      </c>
      <c r="BB293" s="42">
        <v>0</v>
      </c>
      <c r="BC293" s="42">
        <v>12.98</v>
      </c>
      <c r="BD293" s="42">
        <v>17.399999999999999</v>
      </c>
      <c r="BE293" s="42">
        <v>13.81</v>
      </c>
      <c r="BF293" s="42">
        <v>4.1399999999999997</v>
      </c>
      <c r="BG293" s="42">
        <v>0</v>
      </c>
      <c r="BH293" s="42">
        <v>0</v>
      </c>
      <c r="BI293" s="42">
        <v>0</v>
      </c>
      <c r="BJ293" s="42">
        <v>0</v>
      </c>
      <c r="BK293" s="42">
        <v>0</v>
      </c>
      <c r="BL293" s="42">
        <v>0</v>
      </c>
      <c r="BM293" s="42">
        <v>0</v>
      </c>
      <c r="BN293" s="42">
        <v>0.11</v>
      </c>
      <c r="BO293" s="42">
        <v>0</v>
      </c>
      <c r="BP293" s="42">
        <v>7.0000000000000007E-2</v>
      </c>
      <c r="BQ293" s="42">
        <v>0.01</v>
      </c>
      <c r="BR293" s="42">
        <v>0.01</v>
      </c>
      <c r="BS293" s="42">
        <v>0</v>
      </c>
      <c r="BT293" s="42">
        <v>0</v>
      </c>
      <c r="BU293" s="42">
        <v>0</v>
      </c>
      <c r="BV293" s="42">
        <v>0.42</v>
      </c>
      <c r="BW293" s="42">
        <v>0</v>
      </c>
      <c r="BX293" s="42">
        <v>0</v>
      </c>
      <c r="BY293" s="42">
        <v>1.04</v>
      </c>
      <c r="BZ293" s="42">
        <v>0</v>
      </c>
      <c r="CA293" s="42">
        <v>0</v>
      </c>
      <c r="CB293" s="42">
        <v>0</v>
      </c>
      <c r="CC293" s="42">
        <v>0</v>
      </c>
      <c r="CD293" s="42">
        <v>0</v>
      </c>
      <c r="CE293" s="42">
        <v>25.52</v>
      </c>
      <c r="CF293" s="42">
        <v>0.41</v>
      </c>
      <c r="CG293" s="42"/>
      <c r="CH293" s="42">
        <v>2.4500000000000002</v>
      </c>
      <c r="CI293" s="42">
        <v>1.47</v>
      </c>
    </row>
    <row r="294" spans="1:87" s="17" customFormat="1" ht="31.5" x14ac:dyDescent="0.25">
      <c r="A294" s="42" t="s">
        <v>219</v>
      </c>
      <c r="B294" s="48" t="s">
        <v>220</v>
      </c>
      <c r="C294" s="57" t="s">
        <v>234</v>
      </c>
      <c r="D294" s="37" t="s">
        <v>243</v>
      </c>
      <c r="E294" s="37">
        <v>5</v>
      </c>
      <c r="F294" s="37">
        <v>4.8</v>
      </c>
      <c r="G294" s="37">
        <v>6.5</v>
      </c>
      <c r="H294" s="37">
        <v>6</v>
      </c>
      <c r="I294" s="37">
        <v>8.1999999999999993</v>
      </c>
      <c r="J294" s="37">
        <v>7</v>
      </c>
      <c r="K294" s="37">
        <v>110</v>
      </c>
      <c r="L294" s="37">
        <v>99</v>
      </c>
      <c r="M294" s="37">
        <v>2.2599999999999998</v>
      </c>
      <c r="N294" s="37">
        <v>1.95</v>
      </c>
      <c r="O294" s="37">
        <v>0.33</v>
      </c>
      <c r="P294" s="37">
        <v>0</v>
      </c>
      <c r="Q294" s="37">
        <v>2.06</v>
      </c>
      <c r="R294" s="37">
        <v>3.85</v>
      </c>
      <c r="S294" s="37">
        <v>0.95</v>
      </c>
      <c r="T294" s="37">
        <v>0</v>
      </c>
      <c r="U294" s="37">
        <v>0</v>
      </c>
      <c r="V294" s="37">
        <v>0.16</v>
      </c>
      <c r="W294" s="37">
        <v>1.55</v>
      </c>
      <c r="X294" s="37">
        <v>340.39</v>
      </c>
      <c r="Y294" s="37">
        <v>181.73</v>
      </c>
      <c r="Z294" s="37">
        <v>21.3</v>
      </c>
      <c r="AA294" s="37">
        <v>14.08</v>
      </c>
      <c r="AB294" s="37">
        <v>47.03</v>
      </c>
      <c r="AC294" s="37">
        <v>0.56000000000000005</v>
      </c>
      <c r="AD294" s="37">
        <v>5.63</v>
      </c>
      <c r="AE294" s="37">
        <v>584.88</v>
      </c>
      <c r="AF294" s="37">
        <v>132.97999999999999</v>
      </c>
      <c r="AG294" s="37">
        <v>1.43</v>
      </c>
      <c r="AH294" s="37">
        <v>0.04</v>
      </c>
      <c r="AI294" s="37">
        <v>0.04</v>
      </c>
      <c r="AJ294" s="37">
        <v>0.82</v>
      </c>
      <c r="AK294" s="37">
        <v>0.76</v>
      </c>
      <c r="AL294" s="37">
        <v>4.82</v>
      </c>
      <c r="AM294" s="42">
        <v>0</v>
      </c>
      <c r="AN294" s="42">
        <v>189.86</v>
      </c>
      <c r="AO294" s="42">
        <v>149.9</v>
      </c>
      <c r="AP294" s="42">
        <v>293.02999999999997</v>
      </c>
      <c r="AQ294" s="42">
        <v>418.33</v>
      </c>
      <c r="AR294" s="42">
        <v>84.31</v>
      </c>
      <c r="AS294" s="42">
        <v>151.27000000000001</v>
      </c>
      <c r="AT294" s="42">
        <v>43.28</v>
      </c>
      <c r="AU294" s="42">
        <v>157.65</v>
      </c>
      <c r="AV294" s="42">
        <v>220.71</v>
      </c>
      <c r="AW294" s="42">
        <v>213.45</v>
      </c>
      <c r="AX294" s="42">
        <v>338.97</v>
      </c>
      <c r="AY294" s="42">
        <v>122.77</v>
      </c>
      <c r="AZ294" s="42">
        <v>165.85</v>
      </c>
      <c r="BA294" s="42">
        <v>624.38</v>
      </c>
      <c r="BB294" s="42">
        <v>42.5</v>
      </c>
      <c r="BC294" s="42">
        <v>143.74</v>
      </c>
      <c r="BD294" s="42">
        <v>161</v>
      </c>
      <c r="BE294" s="42">
        <v>127.33</v>
      </c>
      <c r="BF294" s="42">
        <v>52.49</v>
      </c>
      <c r="BG294" s="42">
        <v>0</v>
      </c>
      <c r="BH294" s="42">
        <v>0</v>
      </c>
      <c r="BI294" s="42">
        <v>0</v>
      </c>
      <c r="BJ294" s="42">
        <v>0</v>
      </c>
      <c r="BK294" s="42">
        <v>0</v>
      </c>
      <c r="BL294" s="42">
        <v>0</v>
      </c>
      <c r="BM294" s="42">
        <v>0</v>
      </c>
      <c r="BN294" s="42">
        <v>0.18</v>
      </c>
      <c r="BO294" s="42">
        <v>0</v>
      </c>
      <c r="BP294" s="42">
        <v>0.11</v>
      </c>
      <c r="BQ294" s="42">
        <v>0.01</v>
      </c>
      <c r="BR294" s="42">
        <v>0.02</v>
      </c>
      <c r="BS294" s="42">
        <v>0</v>
      </c>
      <c r="BT294" s="42">
        <v>0</v>
      </c>
      <c r="BU294" s="42">
        <v>0</v>
      </c>
      <c r="BV294" s="42">
        <v>0.66</v>
      </c>
      <c r="BW294" s="42">
        <v>0</v>
      </c>
      <c r="BX294" s="42">
        <v>0</v>
      </c>
      <c r="BY294" s="42">
        <v>1.84</v>
      </c>
      <c r="BZ294" s="42">
        <v>0</v>
      </c>
      <c r="CA294" s="42">
        <v>0</v>
      </c>
      <c r="CB294" s="42">
        <v>0</v>
      </c>
      <c r="CC294" s="42">
        <v>0</v>
      </c>
      <c r="CD294" s="42">
        <v>0</v>
      </c>
      <c r="CE294" s="42">
        <v>178.77</v>
      </c>
      <c r="CF294" s="42">
        <v>103.11</v>
      </c>
      <c r="CG294" s="42"/>
      <c r="CH294" s="42">
        <v>5.8</v>
      </c>
      <c r="CI294" s="42">
        <v>4.8</v>
      </c>
    </row>
    <row r="295" spans="1:87" s="17" customFormat="1" x14ac:dyDescent="0.25">
      <c r="A295" s="42" t="s">
        <v>114</v>
      </c>
      <c r="B295" s="48" t="s">
        <v>115</v>
      </c>
      <c r="C295" s="64">
        <v>70</v>
      </c>
      <c r="D295" s="37" t="str">
        <f>"50"</f>
        <v>50</v>
      </c>
      <c r="E295" s="37">
        <v>9.8699999999999992</v>
      </c>
      <c r="F295" s="37">
        <v>7.05</v>
      </c>
      <c r="G295" s="37">
        <v>7.07</v>
      </c>
      <c r="H295" s="37">
        <v>5.05</v>
      </c>
      <c r="I295" s="37">
        <v>11.52</v>
      </c>
      <c r="J295" s="37">
        <v>8.23</v>
      </c>
      <c r="K295" s="37">
        <v>148.83000000000001</v>
      </c>
      <c r="L295" s="37">
        <v>106.30761554723503</v>
      </c>
      <c r="M295" s="37">
        <v>0.5</v>
      </c>
      <c r="N295" s="37">
        <v>1.08</v>
      </c>
      <c r="O295" s="37">
        <v>0.5</v>
      </c>
      <c r="P295" s="37">
        <v>0</v>
      </c>
      <c r="Q295" s="37">
        <v>0.31</v>
      </c>
      <c r="R295" s="37">
        <v>7.37</v>
      </c>
      <c r="S295" s="37">
        <v>0.55000000000000004</v>
      </c>
      <c r="T295" s="37">
        <v>0</v>
      </c>
      <c r="U295" s="37">
        <v>0</v>
      </c>
      <c r="V295" s="37">
        <v>0.06</v>
      </c>
      <c r="W295" s="37">
        <v>0.68</v>
      </c>
      <c r="X295" s="37">
        <v>64.44</v>
      </c>
      <c r="Y295" s="37">
        <v>141.29</v>
      </c>
      <c r="Z295" s="37">
        <v>19.55</v>
      </c>
      <c r="AA295" s="37">
        <v>14.94</v>
      </c>
      <c r="AB295" s="37">
        <v>76.53</v>
      </c>
      <c r="AC295" s="37">
        <v>0.69</v>
      </c>
      <c r="AD295" s="37">
        <v>2.59</v>
      </c>
      <c r="AE295" s="37">
        <v>1.72</v>
      </c>
      <c r="AF295" s="37">
        <v>3.94</v>
      </c>
      <c r="AG295" s="37">
        <v>0.96</v>
      </c>
      <c r="AH295" s="37">
        <v>0.03</v>
      </c>
      <c r="AI295" s="37">
        <v>0.06</v>
      </c>
      <c r="AJ295" s="37">
        <v>1.31</v>
      </c>
      <c r="AK295" s="37">
        <v>0.59</v>
      </c>
      <c r="AL295" s="37">
        <v>0.01</v>
      </c>
      <c r="AM295" s="42">
        <v>0</v>
      </c>
      <c r="AN295" s="42">
        <v>0</v>
      </c>
      <c r="AO295" s="42">
        <v>0</v>
      </c>
      <c r="AP295" s="42">
        <v>0</v>
      </c>
      <c r="AQ295" s="42">
        <v>0</v>
      </c>
      <c r="AR295" s="42">
        <v>0</v>
      </c>
      <c r="AS295" s="42">
        <v>0</v>
      </c>
      <c r="AT295" s="42">
        <v>0</v>
      </c>
      <c r="AU295" s="42">
        <v>0</v>
      </c>
      <c r="AV295" s="42">
        <v>0</v>
      </c>
      <c r="AW295" s="42">
        <v>0</v>
      </c>
      <c r="AX295" s="42">
        <v>0</v>
      </c>
      <c r="AY295" s="42">
        <v>0</v>
      </c>
      <c r="AZ295" s="42">
        <v>0</v>
      </c>
      <c r="BA295" s="42">
        <v>0</v>
      </c>
      <c r="BB295" s="42">
        <v>0</v>
      </c>
      <c r="BC295" s="42">
        <v>0</v>
      </c>
      <c r="BD295" s="42">
        <v>0</v>
      </c>
      <c r="BE295" s="42">
        <v>0</v>
      </c>
      <c r="BF295" s="42">
        <v>0</v>
      </c>
      <c r="BG295" s="42">
        <v>0</v>
      </c>
      <c r="BH295" s="42">
        <v>0</v>
      </c>
      <c r="BI295" s="42">
        <v>0</v>
      </c>
      <c r="BJ295" s="42">
        <v>0</v>
      </c>
      <c r="BK295" s="42">
        <v>0</v>
      </c>
      <c r="BL295" s="42">
        <v>0</v>
      </c>
      <c r="BM295" s="42">
        <v>0</v>
      </c>
      <c r="BN295" s="42">
        <v>0.1</v>
      </c>
      <c r="BO295" s="42">
        <v>0</v>
      </c>
      <c r="BP295" s="42">
        <v>0.06</v>
      </c>
      <c r="BQ295" s="42">
        <v>0</v>
      </c>
      <c r="BR295" s="42">
        <v>0.01</v>
      </c>
      <c r="BS295" s="42">
        <v>0</v>
      </c>
      <c r="BT295" s="42">
        <v>0</v>
      </c>
      <c r="BU295" s="42">
        <v>0</v>
      </c>
      <c r="BV295" s="42">
        <v>0.38</v>
      </c>
      <c r="BW295" s="42">
        <v>0</v>
      </c>
      <c r="BX295" s="42">
        <v>0</v>
      </c>
      <c r="BY295" s="42">
        <v>0.93</v>
      </c>
      <c r="BZ295" s="42">
        <v>0</v>
      </c>
      <c r="CA295" s="42">
        <v>0</v>
      </c>
      <c r="CB295" s="42">
        <v>0</v>
      </c>
      <c r="CC295" s="42">
        <v>0</v>
      </c>
      <c r="CD295" s="42">
        <v>0</v>
      </c>
      <c r="CE295" s="42">
        <v>42.15</v>
      </c>
      <c r="CF295" s="42">
        <v>2.87</v>
      </c>
      <c r="CG295" s="42"/>
      <c r="CH295" s="42">
        <v>0</v>
      </c>
      <c r="CI295" s="42">
        <v>0</v>
      </c>
    </row>
    <row r="296" spans="1:87" s="17" customFormat="1" x14ac:dyDescent="0.25">
      <c r="A296" s="42" t="s">
        <v>162</v>
      </c>
      <c r="B296" s="48" t="s">
        <v>158</v>
      </c>
      <c r="C296" s="77">
        <v>150</v>
      </c>
      <c r="D296" s="42" t="str">
        <f>"130"</f>
        <v>130</v>
      </c>
      <c r="E296" s="42">
        <v>2.6</v>
      </c>
      <c r="F296" s="42">
        <v>2.23</v>
      </c>
      <c r="G296" s="42">
        <v>10.199999999999999</v>
      </c>
      <c r="H296" s="42">
        <v>5.66</v>
      </c>
      <c r="I296" s="42">
        <v>16.25</v>
      </c>
      <c r="J296" s="42">
        <v>14.05</v>
      </c>
      <c r="K296" s="42">
        <v>163</v>
      </c>
      <c r="L296" s="42">
        <v>112.97747030144897</v>
      </c>
      <c r="M296" s="42">
        <v>2.0499999999999998</v>
      </c>
      <c r="N296" s="42">
        <v>3.44</v>
      </c>
      <c r="O296" s="42">
        <v>2.0499999999999998</v>
      </c>
      <c r="P296" s="42">
        <v>0</v>
      </c>
      <c r="Q296" s="42">
        <v>5.33</v>
      </c>
      <c r="R296" s="42">
        <v>7.98</v>
      </c>
      <c r="S296" s="42">
        <v>2.13</v>
      </c>
      <c r="T296" s="42">
        <v>0</v>
      </c>
      <c r="U296" s="42">
        <v>0</v>
      </c>
      <c r="V296" s="42">
        <v>0.35</v>
      </c>
      <c r="W296" s="42">
        <v>1.81</v>
      </c>
      <c r="X296" s="42">
        <v>281.35000000000002</v>
      </c>
      <c r="Y296" s="42">
        <v>401</v>
      </c>
      <c r="Z296" s="42">
        <v>26.04</v>
      </c>
      <c r="AA296" s="42">
        <v>19.3</v>
      </c>
      <c r="AB296" s="42">
        <v>45.97</v>
      </c>
      <c r="AC296" s="42">
        <v>0.8</v>
      </c>
      <c r="AD296" s="42">
        <v>5.32</v>
      </c>
      <c r="AE296" s="42">
        <v>264.86</v>
      </c>
      <c r="AF296" s="42">
        <v>82.96</v>
      </c>
      <c r="AG296" s="42">
        <v>2.4900000000000002</v>
      </c>
      <c r="AH296" s="42">
        <v>0.06</v>
      </c>
      <c r="AI296" s="42">
        <v>0.05</v>
      </c>
      <c r="AJ296" s="42">
        <v>0.79</v>
      </c>
      <c r="AK296" s="42">
        <v>1.45</v>
      </c>
      <c r="AL296" s="42">
        <v>6.84</v>
      </c>
      <c r="AM296" s="42">
        <v>0</v>
      </c>
      <c r="AN296" s="42">
        <v>39.99</v>
      </c>
      <c r="AO296" s="42">
        <v>43.54</v>
      </c>
      <c r="AP296" s="42">
        <v>59.65</v>
      </c>
      <c r="AQ296" s="42">
        <v>53.74</v>
      </c>
      <c r="AR296" s="42">
        <v>14.86</v>
      </c>
      <c r="AS296" s="42">
        <v>40</v>
      </c>
      <c r="AT296" s="42">
        <v>15.08</v>
      </c>
      <c r="AU296" s="42">
        <v>47.06</v>
      </c>
      <c r="AV296" s="42">
        <v>57.48</v>
      </c>
      <c r="AW296" s="42">
        <v>110.83</v>
      </c>
      <c r="AX296" s="42">
        <v>98.67</v>
      </c>
      <c r="AY296" s="42">
        <v>19.829999999999998</v>
      </c>
      <c r="AZ296" s="42">
        <v>41.37</v>
      </c>
      <c r="BA296" s="42">
        <v>250.93</v>
      </c>
      <c r="BB296" s="42">
        <v>0</v>
      </c>
      <c r="BC296" s="42">
        <v>50.62</v>
      </c>
      <c r="BD296" s="42">
        <v>41.7</v>
      </c>
      <c r="BE296" s="42">
        <v>35.58</v>
      </c>
      <c r="BF296" s="42">
        <v>16.329999999999998</v>
      </c>
      <c r="BG296" s="42">
        <v>7.0000000000000007E-2</v>
      </c>
      <c r="BH296" s="42">
        <v>0.02</v>
      </c>
      <c r="BI296" s="42">
        <v>0.01</v>
      </c>
      <c r="BJ296" s="42">
        <v>0.04</v>
      </c>
      <c r="BK296" s="42">
        <v>0.05</v>
      </c>
      <c r="BL296" s="42">
        <v>0.15</v>
      </c>
      <c r="BM296" s="42">
        <v>0</v>
      </c>
      <c r="BN296" s="42">
        <v>0.79</v>
      </c>
      <c r="BO296" s="42">
        <v>0</v>
      </c>
      <c r="BP296" s="42">
        <v>0.34</v>
      </c>
      <c r="BQ296" s="42">
        <v>0.01</v>
      </c>
      <c r="BR296" s="42">
        <v>0.03</v>
      </c>
      <c r="BS296" s="42">
        <v>0</v>
      </c>
      <c r="BT296" s="42">
        <v>0</v>
      </c>
      <c r="BU296" s="42">
        <v>0.06</v>
      </c>
      <c r="BV296" s="42">
        <v>1.6</v>
      </c>
      <c r="BW296" s="42">
        <v>0</v>
      </c>
      <c r="BX296" s="42">
        <v>0</v>
      </c>
      <c r="BY296" s="42">
        <v>3.14</v>
      </c>
      <c r="BZ296" s="42">
        <v>0</v>
      </c>
      <c r="CA296" s="42">
        <v>0</v>
      </c>
      <c r="CB296" s="42">
        <v>0</v>
      </c>
      <c r="CC296" s="42">
        <v>0</v>
      </c>
      <c r="CD296" s="42">
        <v>0</v>
      </c>
      <c r="CE296" s="42">
        <v>114.45</v>
      </c>
      <c r="CF296" s="42">
        <v>49.46</v>
      </c>
      <c r="CG296" s="42"/>
      <c r="CH296" s="42">
        <v>7.9</v>
      </c>
      <c r="CI296" s="42">
        <v>6.8</v>
      </c>
    </row>
    <row r="297" spans="1:87" s="17" customFormat="1" x14ac:dyDescent="0.25">
      <c r="A297" s="37" t="s">
        <v>137</v>
      </c>
      <c r="B297" s="48" t="s">
        <v>141</v>
      </c>
      <c r="C297" s="64">
        <v>180</v>
      </c>
      <c r="D297" s="37" t="str">
        <f>"150"</f>
        <v>150</v>
      </c>
      <c r="E297" s="37">
        <v>0</v>
      </c>
      <c r="F297" s="37">
        <v>0</v>
      </c>
      <c r="G297" s="37">
        <v>0</v>
      </c>
      <c r="H297" s="37">
        <v>0</v>
      </c>
      <c r="I297" s="37">
        <v>14.3</v>
      </c>
      <c r="J297" s="37">
        <v>11.96</v>
      </c>
      <c r="K297" s="37">
        <v>55</v>
      </c>
      <c r="L297" s="37">
        <v>45.439272666666646</v>
      </c>
      <c r="M297" s="37">
        <v>0</v>
      </c>
      <c r="N297" s="37">
        <v>0</v>
      </c>
      <c r="O297" s="37">
        <v>0</v>
      </c>
      <c r="P297" s="37">
        <v>0</v>
      </c>
      <c r="Q297" s="37">
        <v>11.96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0.35</v>
      </c>
      <c r="Z297" s="37">
        <v>0.27</v>
      </c>
      <c r="AA297" s="37">
        <v>0</v>
      </c>
      <c r="AB297" s="37">
        <v>0</v>
      </c>
      <c r="AC297" s="37">
        <v>0.03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37">
        <v>0</v>
      </c>
      <c r="AJ297" s="37">
        <v>0</v>
      </c>
      <c r="AK297" s="37">
        <v>0</v>
      </c>
      <c r="AL297" s="37">
        <v>0</v>
      </c>
      <c r="AM297" s="42">
        <v>0</v>
      </c>
      <c r="AN297" s="42">
        <v>0</v>
      </c>
      <c r="AO297" s="42">
        <v>0</v>
      </c>
      <c r="AP297" s="42">
        <v>0</v>
      </c>
      <c r="AQ297" s="42">
        <v>0</v>
      </c>
      <c r="AR297" s="42">
        <v>0</v>
      </c>
      <c r="AS297" s="42">
        <v>0</v>
      </c>
      <c r="AT297" s="42">
        <v>0</v>
      </c>
      <c r="AU297" s="42">
        <v>0</v>
      </c>
      <c r="AV297" s="42">
        <v>0</v>
      </c>
      <c r="AW297" s="42">
        <v>0</v>
      </c>
      <c r="AX297" s="42">
        <v>0</v>
      </c>
      <c r="AY297" s="42">
        <v>0</v>
      </c>
      <c r="AZ297" s="42">
        <v>0</v>
      </c>
      <c r="BA297" s="42">
        <v>0</v>
      </c>
      <c r="BB297" s="42">
        <v>0</v>
      </c>
      <c r="BC297" s="42">
        <v>0</v>
      </c>
      <c r="BD297" s="42">
        <v>0</v>
      </c>
      <c r="BE297" s="42">
        <v>0</v>
      </c>
      <c r="BF297" s="42">
        <v>0</v>
      </c>
      <c r="BG297" s="42">
        <v>0</v>
      </c>
      <c r="BH297" s="42">
        <v>0</v>
      </c>
      <c r="BI297" s="42">
        <v>0</v>
      </c>
      <c r="BJ297" s="42">
        <v>0</v>
      </c>
      <c r="BK297" s="42">
        <v>0</v>
      </c>
      <c r="BL297" s="42">
        <v>0</v>
      </c>
      <c r="BM297" s="42">
        <v>0</v>
      </c>
      <c r="BN297" s="42">
        <v>0</v>
      </c>
      <c r="BO297" s="42">
        <v>0</v>
      </c>
      <c r="BP297" s="42">
        <v>0</v>
      </c>
      <c r="BQ297" s="42">
        <v>0</v>
      </c>
      <c r="BR297" s="42">
        <v>0</v>
      </c>
      <c r="BS297" s="42">
        <v>0</v>
      </c>
      <c r="BT297" s="42">
        <v>0</v>
      </c>
      <c r="BU297" s="42">
        <v>0</v>
      </c>
      <c r="BV297" s="42">
        <v>0</v>
      </c>
      <c r="BW297" s="42">
        <v>0</v>
      </c>
      <c r="BX297" s="42">
        <v>0</v>
      </c>
      <c r="BY297" s="42">
        <v>0</v>
      </c>
      <c r="BZ297" s="42">
        <v>0</v>
      </c>
      <c r="CA297" s="42">
        <v>0</v>
      </c>
      <c r="CB297" s="42">
        <v>0</v>
      </c>
      <c r="CC297" s="42">
        <v>0</v>
      </c>
      <c r="CD297" s="42">
        <v>0</v>
      </c>
      <c r="CE297" s="42">
        <v>142.51</v>
      </c>
      <c r="CF297" s="42">
        <v>0</v>
      </c>
      <c r="CG297" s="42"/>
      <c r="CH297" s="42">
        <v>0</v>
      </c>
      <c r="CI297" s="42">
        <v>0</v>
      </c>
    </row>
    <row r="298" spans="1:87" s="13" customFormat="1" x14ac:dyDescent="0.25">
      <c r="A298" s="54" t="s">
        <v>120</v>
      </c>
      <c r="B298" s="47" t="s">
        <v>92</v>
      </c>
      <c r="C298" s="65">
        <v>50</v>
      </c>
      <c r="D298" s="54" t="str">
        <f>"35"</f>
        <v>35</v>
      </c>
      <c r="E298" s="54">
        <v>3.3</v>
      </c>
      <c r="F298" s="54">
        <v>2.31</v>
      </c>
      <c r="G298" s="54">
        <v>0.6</v>
      </c>
      <c r="H298" s="54">
        <v>0.42</v>
      </c>
      <c r="I298" s="54">
        <v>20.85</v>
      </c>
      <c r="J298" s="54">
        <v>14.6</v>
      </c>
      <c r="K298" s="54">
        <v>96.69</v>
      </c>
      <c r="L298" s="54">
        <v>67.682999999999993</v>
      </c>
      <c r="M298" s="54">
        <v>7.0000000000000007E-2</v>
      </c>
      <c r="N298" s="54">
        <v>0</v>
      </c>
      <c r="O298" s="54">
        <v>0</v>
      </c>
      <c r="P298" s="54">
        <v>0</v>
      </c>
      <c r="Q298" s="54">
        <v>0.42</v>
      </c>
      <c r="R298" s="54">
        <v>11.27</v>
      </c>
      <c r="S298" s="54">
        <v>2.91</v>
      </c>
      <c r="T298" s="54">
        <v>0</v>
      </c>
      <c r="U298" s="54">
        <v>0</v>
      </c>
      <c r="V298" s="54">
        <v>0.35</v>
      </c>
      <c r="W298" s="54">
        <v>0.88</v>
      </c>
      <c r="X298" s="54">
        <v>213.5</v>
      </c>
      <c r="Y298" s="54">
        <v>85.75</v>
      </c>
      <c r="Z298" s="54">
        <v>12.25</v>
      </c>
      <c r="AA298" s="54">
        <v>16.45</v>
      </c>
      <c r="AB298" s="54">
        <v>55.3</v>
      </c>
      <c r="AC298" s="54">
        <v>1.37</v>
      </c>
      <c r="AD298" s="54">
        <v>0</v>
      </c>
      <c r="AE298" s="54">
        <v>1.75</v>
      </c>
      <c r="AF298" s="54">
        <v>0.35</v>
      </c>
      <c r="AG298" s="54">
        <v>0.49</v>
      </c>
      <c r="AH298" s="54">
        <v>0.06</v>
      </c>
      <c r="AI298" s="54">
        <v>0.03</v>
      </c>
      <c r="AJ298" s="54">
        <v>0.25</v>
      </c>
      <c r="AK298" s="54">
        <v>0.7</v>
      </c>
      <c r="AL298" s="54">
        <v>0</v>
      </c>
      <c r="AM298" s="46">
        <v>0</v>
      </c>
      <c r="AN298" s="46">
        <v>112.7</v>
      </c>
      <c r="AO298" s="46">
        <v>86.8</v>
      </c>
      <c r="AP298" s="46">
        <v>149.44999999999999</v>
      </c>
      <c r="AQ298" s="46">
        <v>78.05</v>
      </c>
      <c r="AR298" s="46">
        <v>32.549999999999997</v>
      </c>
      <c r="AS298" s="46">
        <v>69.3</v>
      </c>
      <c r="AT298" s="46">
        <v>28</v>
      </c>
      <c r="AU298" s="46">
        <v>129.85</v>
      </c>
      <c r="AV298" s="46">
        <v>103.95</v>
      </c>
      <c r="AW298" s="46">
        <v>101.85</v>
      </c>
      <c r="AX298" s="46">
        <v>162.4</v>
      </c>
      <c r="AY298" s="46">
        <v>43.4</v>
      </c>
      <c r="AZ298" s="46">
        <v>108.5</v>
      </c>
      <c r="BA298" s="46">
        <v>545.65</v>
      </c>
      <c r="BB298" s="46">
        <v>0</v>
      </c>
      <c r="BC298" s="46">
        <v>184.1</v>
      </c>
      <c r="BD298" s="46">
        <v>101.85</v>
      </c>
      <c r="BE298" s="46">
        <v>63</v>
      </c>
      <c r="BF298" s="46">
        <v>45.5</v>
      </c>
      <c r="BG298" s="46">
        <v>0</v>
      </c>
      <c r="BH298" s="46">
        <v>0</v>
      </c>
      <c r="BI298" s="46">
        <v>0</v>
      </c>
      <c r="BJ298" s="46">
        <v>0</v>
      </c>
      <c r="BK298" s="46">
        <v>0</v>
      </c>
      <c r="BL298" s="46">
        <v>0</v>
      </c>
      <c r="BM298" s="46">
        <v>0</v>
      </c>
      <c r="BN298" s="46">
        <v>0.05</v>
      </c>
      <c r="BO298" s="46">
        <v>0</v>
      </c>
      <c r="BP298" s="46">
        <v>0</v>
      </c>
      <c r="BQ298" s="46">
        <v>0.01</v>
      </c>
      <c r="BR298" s="46">
        <v>0</v>
      </c>
      <c r="BS298" s="46">
        <v>0</v>
      </c>
      <c r="BT298" s="46">
        <v>0</v>
      </c>
      <c r="BU298" s="46">
        <v>0</v>
      </c>
      <c r="BV298" s="46">
        <v>0.04</v>
      </c>
      <c r="BW298" s="46">
        <v>0</v>
      </c>
      <c r="BX298" s="46">
        <v>0</v>
      </c>
      <c r="BY298" s="46">
        <v>0.17</v>
      </c>
      <c r="BZ298" s="46">
        <v>0.03</v>
      </c>
      <c r="CA298" s="46">
        <v>0</v>
      </c>
      <c r="CB298" s="46">
        <v>0</v>
      </c>
      <c r="CC298" s="46">
        <v>0</v>
      </c>
      <c r="CD298" s="46">
        <v>0</v>
      </c>
      <c r="CE298" s="46">
        <v>16.45</v>
      </c>
      <c r="CF298" s="46">
        <v>0.28999999999999998</v>
      </c>
      <c r="CG298" s="46"/>
      <c r="CH298" s="46">
        <v>0</v>
      </c>
      <c r="CI298" s="46">
        <v>0</v>
      </c>
    </row>
    <row r="299" spans="1:87" s="19" customFormat="1" x14ac:dyDescent="0.25">
      <c r="A299" s="49"/>
      <c r="B299" s="18" t="s">
        <v>93</v>
      </c>
      <c r="C299" s="66">
        <v>700</v>
      </c>
      <c r="D299" s="49">
        <v>560</v>
      </c>
      <c r="E299" s="49">
        <f t="shared" ref="E299" si="110">SUM(E293:E298)</f>
        <v>21.17</v>
      </c>
      <c r="F299" s="49">
        <f>SUM(F293:F298)</f>
        <v>16.63</v>
      </c>
      <c r="G299" s="49">
        <f t="shared" ref="G299:BR299" si="111">SUM(G293:G298)</f>
        <v>24.42</v>
      </c>
      <c r="H299" s="49">
        <f t="shared" si="111"/>
        <v>17.160000000000004</v>
      </c>
      <c r="I299" s="49">
        <f t="shared" si="111"/>
        <v>72.37</v>
      </c>
      <c r="J299" s="49">
        <f t="shared" si="111"/>
        <v>56.59</v>
      </c>
      <c r="K299" s="49">
        <f t="shared" si="111"/>
        <v>580.52</v>
      </c>
      <c r="L299" s="49">
        <f t="shared" si="111"/>
        <v>435.60735851535065</v>
      </c>
      <c r="M299" s="49">
        <f t="shared" si="111"/>
        <v>5.1099999999999994</v>
      </c>
      <c r="N299" s="49">
        <f t="shared" si="111"/>
        <v>7.6400000000000006</v>
      </c>
      <c r="O299" s="49">
        <f t="shared" si="111"/>
        <v>2.88</v>
      </c>
      <c r="P299" s="49">
        <f t="shared" si="111"/>
        <v>0</v>
      </c>
      <c r="Q299" s="49">
        <f t="shared" si="111"/>
        <v>22.1</v>
      </c>
      <c r="R299" s="49">
        <f t="shared" si="111"/>
        <v>30.5</v>
      </c>
      <c r="S299" s="49">
        <f t="shared" si="111"/>
        <v>7.19</v>
      </c>
      <c r="T299" s="49">
        <f t="shared" si="111"/>
        <v>0</v>
      </c>
      <c r="U299" s="49">
        <f t="shared" si="111"/>
        <v>0</v>
      </c>
      <c r="V299" s="49">
        <f t="shared" si="111"/>
        <v>0.95</v>
      </c>
      <c r="W299" s="49">
        <f t="shared" si="111"/>
        <v>5.36</v>
      </c>
      <c r="X299" s="49">
        <f t="shared" si="111"/>
        <v>966.62</v>
      </c>
      <c r="Y299" s="49">
        <f t="shared" si="111"/>
        <v>877.13</v>
      </c>
      <c r="Z299" s="49">
        <f t="shared" si="111"/>
        <v>89.63000000000001</v>
      </c>
      <c r="AA299" s="49">
        <f t="shared" si="111"/>
        <v>70.56</v>
      </c>
      <c r="AB299" s="49">
        <f t="shared" si="111"/>
        <v>236.23000000000002</v>
      </c>
      <c r="AC299" s="49">
        <f t="shared" si="111"/>
        <v>3.82</v>
      </c>
      <c r="AD299" s="49">
        <f t="shared" si="111"/>
        <v>13.54</v>
      </c>
      <c r="AE299" s="49">
        <f t="shared" si="111"/>
        <v>855.68000000000006</v>
      </c>
      <c r="AF299" s="49">
        <f t="shared" si="111"/>
        <v>220.81999999999996</v>
      </c>
      <c r="AG299" s="49">
        <f t="shared" si="111"/>
        <v>6.19</v>
      </c>
      <c r="AH299" s="49">
        <f t="shared" si="111"/>
        <v>0.19</v>
      </c>
      <c r="AI299" s="49">
        <f t="shared" si="111"/>
        <v>0.19</v>
      </c>
      <c r="AJ299" s="49">
        <f t="shared" si="111"/>
        <v>3.21</v>
      </c>
      <c r="AK299" s="49">
        <f t="shared" si="111"/>
        <v>3.62</v>
      </c>
      <c r="AL299" s="49">
        <f t="shared" si="111"/>
        <v>12.25</v>
      </c>
      <c r="AM299" s="49">
        <f t="shared" si="111"/>
        <v>0</v>
      </c>
      <c r="AN299" s="49">
        <f t="shared" si="111"/>
        <v>357.19</v>
      </c>
      <c r="AO299" s="49">
        <f t="shared" si="111"/>
        <v>296.81</v>
      </c>
      <c r="AP299" s="49">
        <f t="shared" si="111"/>
        <v>520.63999999999987</v>
      </c>
      <c r="AQ299" s="49">
        <f t="shared" si="111"/>
        <v>575.53</v>
      </c>
      <c r="AR299" s="49">
        <f t="shared" si="111"/>
        <v>137.24</v>
      </c>
      <c r="AS299" s="49">
        <f t="shared" si="111"/>
        <v>275.21000000000004</v>
      </c>
      <c r="AT299" s="49">
        <f t="shared" si="111"/>
        <v>89.95</v>
      </c>
      <c r="AU299" s="49">
        <f t="shared" si="111"/>
        <v>346.99</v>
      </c>
      <c r="AV299" s="49">
        <f t="shared" si="111"/>
        <v>393.19</v>
      </c>
      <c r="AW299" s="49">
        <f t="shared" si="111"/>
        <v>446.28999999999996</v>
      </c>
      <c r="AX299" s="49">
        <f t="shared" si="111"/>
        <v>690.64</v>
      </c>
      <c r="AY299" s="49">
        <f t="shared" si="111"/>
        <v>189.87</v>
      </c>
      <c r="AZ299" s="49">
        <f t="shared" si="111"/>
        <v>326.22000000000003</v>
      </c>
      <c r="BA299" s="49">
        <f t="shared" si="111"/>
        <v>1496.65</v>
      </c>
      <c r="BB299" s="49">
        <f t="shared" si="111"/>
        <v>42.5</v>
      </c>
      <c r="BC299" s="49">
        <f t="shared" si="111"/>
        <v>391.44</v>
      </c>
      <c r="BD299" s="49">
        <f t="shared" si="111"/>
        <v>321.95000000000005</v>
      </c>
      <c r="BE299" s="49">
        <f t="shared" si="111"/>
        <v>239.71999999999997</v>
      </c>
      <c r="BF299" s="49">
        <f t="shared" si="111"/>
        <v>118.46000000000001</v>
      </c>
      <c r="BG299" s="49">
        <f t="shared" si="111"/>
        <v>7.0000000000000007E-2</v>
      </c>
      <c r="BH299" s="49">
        <f t="shared" si="111"/>
        <v>0.02</v>
      </c>
      <c r="BI299" s="49">
        <f t="shared" si="111"/>
        <v>0.01</v>
      </c>
      <c r="BJ299" s="49">
        <f t="shared" si="111"/>
        <v>0.04</v>
      </c>
      <c r="BK299" s="49">
        <f t="shared" si="111"/>
        <v>0.05</v>
      </c>
      <c r="BL299" s="49">
        <f t="shared" si="111"/>
        <v>0.15</v>
      </c>
      <c r="BM299" s="49">
        <f t="shared" si="111"/>
        <v>0</v>
      </c>
      <c r="BN299" s="49">
        <f t="shared" si="111"/>
        <v>1.2300000000000002</v>
      </c>
      <c r="BO299" s="49">
        <f t="shared" si="111"/>
        <v>0</v>
      </c>
      <c r="BP299" s="49">
        <f t="shared" si="111"/>
        <v>0.58000000000000007</v>
      </c>
      <c r="BQ299" s="49">
        <f t="shared" si="111"/>
        <v>0.04</v>
      </c>
      <c r="BR299" s="49">
        <f t="shared" si="111"/>
        <v>7.0000000000000007E-2</v>
      </c>
      <c r="BS299" s="49">
        <f t="shared" ref="BS299:CI299" si="112">SUM(BS293:BS298)</f>
        <v>0</v>
      </c>
      <c r="BT299" s="49">
        <f t="shared" si="112"/>
        <v>0</v>
      </c>
      <c r="BU299" s="49">
        <f t="shared" si="112"/>
        <v>0.06</v>
      </c>
      <c r="BV299" s="49">
        <f t="shared" si="112"/>
        <v>3.1</v>
      </c>
      <c r="BW299" s="49">
        <f t="shared" si="112"/>
        <v>0</v>
      </c>
      <c r="BX299" s="49">
        <f t="shared" si="112"/>
        <v>0</v>
      </c>
      <c r="BY299" s="49">
        <f t="shared" si="112"/>
        <v>7.12</v>
      </c>
      <c r="BZ299" s="49">
        <f t="shared" si="112"/>
        <v>0.03</v>
      </c>
      <c r="CA299" s="49">
        <f t="shared" si="112"/>
        <v>0</v>
      </c>
      <c r="CB299" s="49">
        <f t="shared" si="112"/>
        <v>0</v>
      </c>
      <c r="CC299" s="49">
        <f t="shared" si="112"/>
        <v>0</v>
      </c>
      <c r="CD299" s="49">
        <f t="shared" si="112"/>
        <v>0</v>
      </c>
      <c r="CE299" s="49">
        <f t="shared" si="112"/>
        <v>519.85</v>
      </c>
      <c r="CF299" s="49">
        <f t="shared" si="112"/>
        <v>156.13999999999999</v>
      </c>
      <c r="CG299" s="49">
        <f t="shared" si="112"/>
        <v>0</v>
      </c>
      <c r="CH299" s="49">
        <f t="shared" si="112"/>
        <v>16.149999999999999</v>
      </c>
      <c r="CI299" s="49">
        <f t="shared" si="112"/>
        <v>13.07</v>
      </c>
    </row>
    <row r="300" spans="1:87" x14ac:dyDescent="0.25">
      <c r="A300" s="55"/>
      <c r="B300" s="14" t="s">
        <v>246</v>
      </c>
      <c r="C300" s="62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  <c r="AE300" s="55"/>
      <c r="AF300" s="55"/>
      <c r="AG300" s="55"/>
      <c r="AH300" s="55"/>
      <c r="AI300" s="55"/>
      <c r="AJ300" s="55"/>
      <c r="AK300" s="55"/>
      <c r="AL300" s="55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3"/>
      <c r="BH300" s="63"/>
      <c r="BI300" s="63"/>
      <c r="BJ300" s="63"/>
      <c r="BK300" s="63"/>
      <c r="BL300" s="63"/>
      <c r="BM300" s="63"/>
      <c r="BN300" s="63"/>
      <c r="BO300" s="63"/>
      <c r="BP300" s="63"/>
      <c r="BQ300" s="63"/>
      <c r="BR300" s="63"/>
      <c r="BS300" s="63"/>
      <c r="BT300" s="63"/>
      <c r="BU300" s="63"/>
      <c r="BV300" s="63"/>
      <c r="BW300" s="63"/>
      <c r="BX300" s="63"/>
      <c r="BY300" s="63"/>
      <c r="BZ300" s="63"/>
      <c r="CA300" s="63"/>
      <c r="CB300" s="63"/>
      <c r="CC300" s="63"/>
      <c r="CD300" s="63"/>
      <c r="CE300" s="63"/>
      <c r="CF300" s="63"/>
      <c r="CG300" s="63"/>
      <c r="CH300" s="63"/>
      <c r="CI300" s="63"/>
    </row>
    <row r="301" spans="1:87" s="45" customFormat="1" x14ac:dyDescent="0.25">
      <c r="A301" s="54">
        <v>297</v>
      </c>
      <c r="B301" s="47" t="s">
        <v>89</v>
      </c>
      <c r="C301" s="65">
        <v>130</v>
      </c>
      <c r="D301" s="54">
        <v>110</v>
      </c>
      <c r="E301" s="54">
        <v>3.77</v>
      </c>
      <c r="F301" s="54">
        <v>3.19</v>
      </c>
      <c r="G301" s="54">
        <v>4.16</v>
      </c>
      <c r="H301" s="54">
        <v>3.52</v>
      </c>
      <c r="I301" s="54">
        <v>5.2</v>
      </c>
      <c r="J301" s="54">
        <v>4.4000000000000004</v>
      </c>
      <c r="K301" s="54">
        <v>75.790000000000006</v>
      </c>
      <c r="L301" s="54">
        <v>64.13</v>
      </c>
      <c r="M301" s="54">
        <v>2</v>
      </c>
      <c r="N301" s="54">
        <v>0</v>
      </c>
      <c r="O301" s="54">
        <v>0</v>
      </c>
      <c r="P301" s="54">
        <v>0</v>
      </c>
      <c r="Q301" s="54">
        <v>4</v>
      </c>
      <c r="R301" s="54">
        <v>0</v>
      </c>
      <c r="S301" s="54">
        <v>0</v>
      </c>
      <c r="T301" s="54">
        <v>0</v>
      </c>
      <c r="U301" s="54">
        <v>0</v>
      </c>
      <c r="V301" s="54">
        <v>0.9</v>
      </c>
      <c r="W301" s="54">
        <v>0.7</v>
      </c>
      <c r="X301" s="54">
        <v>50</v>
      </c>
      <c r="Y301" s="54">
        <v>146</v>
      </c>
      <c r="Z301" s="54">
        <v>120</v>
      </c>
      <c r="AA301" s="54">
        <v>14</v>
      </c>
      <c r="AB301" s="54">
        <v>95</v>
      </c>
      <c r="AC301" s="54">
        <v>0.1</v>
      </c>
      <c r="AD301" s="54">
        <v>20</v>
      </c>
      <c r="AE301" s="54">
        <v>10</v>
      </c>
      <c r="AF301" s="54">
        <v>22</v>
      </c>
      <c r="AG301" s="54">
        <v>0</v>
      </c>
      <c r="AH301" s="54">
        <v>0.03</v>
      </c>
      <c r="AI301" s="54">
        <v>0.17</v>
      </c>
      <c r="AJ301" s="54">
        <v>0.1</v>
      </c>
      <c r="AK301" s="54">
        <v>0.8</v>
      </c>
      <c r="AL301" s="54">
        <v>0.7</v>
      </c>
      <c r="AM301" s="46">
        <v>0</v>
      </c>
      <c r="AN301" s="46">
        <v>135</v>
      </c>
      <c r="AO301" s="46">
        <v>160</v>
      </c>
      <c r="AP301" s="46">
        <v>277</v>
      </c>
      <c r="AQ301" s="46">
        <v>240</v>
      </c>
      <c r="AR301" s="46">
        <v>71</v>
      </c>
      <c r="AS301" s="46">
        <v>110</v>
      </c>
      <c r="AT301" s="46">
        <v>43</v>
      </c>
      <c r="AU301" s="46">
        <v>141</v>
      </c>
      <c r="AV301" s="46">
        <v>106</v>
      </c>
      <c r="AW301" s="46">
        <v>105</v>
      </c>
      <c r="AX301" s="46">
        <v>216</v>
      </c>
      <c r="AY301" s="46">
        <v>78</v>
      </c>
      <c r="AZ301" s="46">
        <v>46</v>
      </c>
      <c r="BA301" s="46">
        <v>506</v>
      </c>
      <c r="BB301" s="46">
        <v>0</v>
      </c>
      <c r="BC301" s="46">
        <v>272</v>
      </c>
      <c r="BD301" s="46">
        <v>185</v>
      </c>
      <c r="BE301" s="46">
        <v>155</v>
      </c>
      <c r="BF301" s="46">
        <v>20</v>
      </c>
      <c r="BG301" s="46">
        <v>0.1</v>
      </c>
      <c r="BH301" s="46">
        <v>7.0000000000000007E-2</v>
      </c>
      <c r="BI301" s="46">
        <v>0.04</v>
      </c>
      <c r="BJ301" s="46">
        <v>0.08</v>
      </c>
      <c r="BK301" s="46">
        <v>0.09</v>
      </c>
      <c r="BL301" s="46">
        <v>0.45</v>
      </c>
      <c r="BM301" s="46">
        <v>0.03</v>
      </c>
      <c r="BN301" s="46">
        <v>0.56000000000000005</v>
      </c>
      <c r="BO301" s="46">
        <v>0.02</v>
      </c>
      <c r="BP301" s="46">
        <v>0.31</v>
      </c>
      <c r="BQ301" s="46">
        <v>0.04</v>
      </c>
      <c r="BR301" s="46">
        <v>0</v>
      </c>
      <c r="BS301" s="46">
        <v>0</v>
      </c>
      <c r="BT301" s="46">
        <v>0.04</v>
      </c>
      <c r="BU301" s="46">
        <v>0.08</v>
      </c>
      <c r="BV301" s="46">
        <v>0.69</v>
      </c>
      <c r="BW301" s="46">
        <v>0.01</v>
      </c>
      <c r="BX301" s="46">
        <v>0</v>
      </c>
      <c r="BY301" s="46">
        <v>0.02</v>
      </c>
      <c r="BZ301" s="46">
        <v>0.03</v>
      </c>
      <c r="CA301" s="46">
        <v>0.08</v>
      </c>
      <c r="CB301" s="46">
        <v>0</v>
      </c>
      <c r="CC301" s="46">
        <v>0</v>
      </c>
      <c r="CD301" s="46">
        <v>0</v>
      </c>
      <c r="CE301" s="46">
        <v>88.3</v>
      </c>
      <c r="CF301" s="46">
        <v>21.67</v>
      </c>
      <c r="CG301" s="46"/>
      <c r="CH301" s="46">
        <v>0.91</v>
      </c>
      <c r="CI301" s="46">
        <v>0.77</v>
      </c>
    </row>
    <row r="302" spans="1:87" s="17" customFormat="1" x14ac:dyDescent="0.25">
      <c r="A302" s="46" t="s">
        <v>221</v>
      </c>
      <c r="B302" s="47" t="s">
        <v>222</v>
      </c>
      <c r="C302" s="65">
        <v>50</v>
      </c>
      <c r="D302" s="54" t="str">
        <f>"50"</f>
        <v>50</v>
      </c>
      <c r="E302" s="54">
        <v>4.6500000000000004</v>
      </c>
      <c r="F302" s="54">
        <v>4.6500000000000004</v>
      </c>
      <c r="G302" s="54">
        <v>1.07</v>
      </c>
      <c r="H302" s="54">
        <v>1.07</v>
      </c>
      <c r="I302" s="54">
        <v>27.21</v>
      </c>
      <c r="J302" s="54">
        <v>27.21</v>
      </c>
      <c r="K302" s="54">
        <v>136.8561</v>
      </c>
      <c r="L302" s="54">
        <v>136.85609599999998</v>
      </c>
      <c r="M302" s="54">
        <v>0.52</v>
      </c>
      <c r="N302" s="54">
        <v>0</v>
      </c>
      <c r="O302" s="54">
        <v>0.52</v>
      </c>
      <c r="P302" s="54">
        <v>0</v>
      </c>
      <c r="Q302" s="54">
        <v>1.22</v>
      </c>
      <c r="R302" s="54">
        <v>24.72</v>
      </c>
      <c r="S302" s="54">
        <v>1.27</v>
      </c>
      <c r="T302" s="54">
        <v>0</v>
      </c>
      <c r="U302" s="54">
        <v>0</v>
      </c>
      <c r="V302" s="54">
        <v>0.02</v>
      </c>
      <c r="W302" s="54">
        <v>0.84</v>
      </c>
      <c r="X302" s="54">
        <v>203.55</v>
      </c>
      <c r="Y302" s="54">
        <v>68.680000000000007</v>
      </c>
      <c r="Z302" s="54">
        <v>29.08</v>
      </c>
      <c r="AA302" s="54">
        <v>8.1</v>
      </c>
      <c r="AB302" s="54">
        <v>45.91</v>
      </c>
      <c r="AC302" s="54">
        <v>0.45</v>
      </c>
      <c r="AD302" s="54">
        <v>3.6</v>
      </c>
      <c r="AE302" s="54">
        <v>3.2</v>
      </c>
      <c r="AF302" s="54">
        <v>6.6</v>
      </c>
      <c r="AG302" s="54">
        <v>0.62</v>
      </c>
      <c r="AH302" s="54">
        <v>0.05</v>
      </c>
      <c r="AI302" s="54">
        <v>0.04</v>
      </c>
      <c r="AJ302" s="54">
        <v>0.4</v>
      </c>
      <c r="AK302" s="54">
        <v>1.36</v>
      </c>
      <c r="AL302" s="54">
        <v>0.1</v>
      </c>
      <c r="AM302" s="46">
        <v>0</v>
      </c>
      <c r="AN302" s="46">
        <v>177.1</v>
      </c>
      <c r="AO302" s="46">
        <v>161.68</v>
      </c>
      <c r="AP302" s="46">
        <v>303.06</v>
      </c>
      <c r="AQ302" s="46">
        <v>94</v>
      </c>
      <c r="AR302" s="46">
        <v>57.53</v>
      </c>
      <c r="AS302" s="46">
        <v>116.94</v>
      </c>
      <c r="AT302" s="46">
        <v>37.6</v>
      </c>
      <c r="AU302" s="46">
        <v>188</v>
      </c>
      <c r="AV302" s="46">
        <v>124.08</v>
      </c>
      <c r="AW302" s="46">
        <v>150.4</v>
      </c>
      <c r="AX302" s="46">
        <v>127.84</v>
      </c>
      <c r="AY302" s="46">
        <v>75.2</v>
      </c>
      <c r="AZ302" s="46">
        <v>131.6</v>
      </c>
      <c r="BA302" s="46">
        <v>1158.08</v>
      </c>
      <c r="BB302" s="46">
        <v>0</v>
      </c>
      <c r="BC302" s="46">
        <v>364.72</v>
      </c>
      <c r="BD302" s="46">
        <v>188</v>
      </c>
      <c r="BE302" s="46">
        <v>94</v>
      </c>
      <c r="BF302" s="46">
        <v>75.2</v>
      </c>
      <c r="BG302" s="46">
        <v>0</v>
      </c>
      <c r="BH302" s="46">
        <v>0</v>
      </c>
      <c r="BI302" s="46">
        <v>0</v>
      </c>
      <c r="BJ302" s="46">
        <v>0</v>
      </c>
      <c r="BK302" s="46">
        <v>0</v>
      </c>
      <c r="BL302" s="46">
        <v>0</v>
      </c>
      <c r="BM302" s="46">
        <v>0</v>
      </c>
      <c r="BN302" s="46">
        <v>0.05</v>
      </c>
      <c r="BO302" s="46">
        <v>0</v>
      </c>
      <c r="BP302" s="46">
        <v>0</v>
      </c>
      <c r="BQ302" s="46">
        <v>0</v>
      </c>
      <c r="BR302" s="46">
        <v>0</v>
      </c>
      <c r="BS302" s="46">
        <v>0</v>
      </c>
      <c r="BT302" s="46">
        <v>0</v>
      </c>
      <c r="BU302" s="46">
        <v>0</v>
      </c>
      <c r="BV302" s="46">
        <v>0.04</v>
      </c>
      <c r="BW302" s="46">
        <v>0</v>
      </c>
      <c r="BX302" s="46">
        <v>0</v>
      </c>
      <c r="BY302" s="46">
        <v>0.19</v>
      </c>
      <c r="BZ302" s="46">
        <v>0.01</v>
      </c>
      <c r="CA302" s="46">
        <v>0</v>
      </c>
      <c r="CB302" s="46">
        <v>0</v>
      </c>
      <c r="CC302" s="46">
        <v>0</v>
      </c>
      <c r="CD302" s="46">
        <v>0</v>
      </c>
      <c r="CE302" s="46">
        <v>23.22</v>
      </c>
      <c r="CF302" s="46">
        <v>4.13</v>
      </c>
      <c r="CG302" s="46"/>
      <c r="CH302" s="46">
        <v>0.1</v>
      </c>
      <c r="CI302" s="46">
        <v>0.1</v>
      </c>
    </row>
    <row r="303" spans="1:87" s="19" customFormat="1" x14ac:dyDescent="0.25">
      <c r="A303" s="49"/>
      <c r="B303" s="18" t="s">
        <v>98</v>
      </c>
      <c r="C303" s="66">
        <v>180</v>
      </c>
      <c r="D303" s="49">
        <v>160</v>
      </c>
      <c r="E303" s="49">
        <f>SUM(E301:E302)</f>
        <v>8.42</v>
      </c>
      <c r="F303" s="49">
        <f t="shared" ref="F303:BQ303" si="113">SUM(F301:F302)</f>
        <v>7.84</v>
      </c>
      <c r="G303" s="49">
        <f t="shared" si="113"/>
        <v>5.23</v>
      </c>
      <c r="H303" s="49">
        <f t="shared" si="113"/>
        <v>4.59</v>
      </c>
      <c r="I303" s="49">
        <f t="shared" si="113"/>
        <v>32.410000000000004</v>
      </c>
      <c r="J303" s="49">
        <f t="shared" si="113"/>
        <v>31.61</v>
      </c>
      <c r="K303" s="49">
        <f t="shared" si="113"/>
        <v>212.64609999999999</v>
      </c>
      <c r="L303" s="49">
        <f t="shared" si="113"/>
        <v>200.98609599999997</v>
      </c>
      <c r="M303" s="49">
        <f t="shared" si="113"/>
        <v>2.52</v>
      </c>
      <c r="N303" s="49">
        <f t="shared" si="113"/>
        <v>0</v>
      </c>
      <c r="O303" s="49">
        <f t="shared" si="113"/>
        <v>0.52</v>
      </c>
      <c r="P303" s="49">
        <f t="shared" si="113"/>
        <v>0</v>
      </c>
      <c r="Q303" s="49">
        <f t="shared" si="113"/>
        <v>5.22</v>
      </c>
      <c r="R303" s="49">
        <f t="shared" si="113"/>
        <v>24.72</v>
      </c>
      <c r="S303" s="49">
        <f t="shared" si="113"/>
        <v>1.27</v>
      </c>
      <c r="T303" s="49">
        <f t="shared" si="113"/>
        <v>0</v>
      </c>
      <c r="U303" s="49">
        <f t="shared" si="113"/>
        <v>0</v>
      </c>
      <c r="V303" s="49">
        <f t="shared" si="113"/>
        <v>0.92</v>
      </c>
      <c r="W303" s="49">
        <f t="shared" si="113"/>
        <v>1.54</v>
      </c>
      <c r="X303" s="49">
        <f t="shared" si="113"/>
        <v>253.55</v>
      </c>
      <c r="Y303" s="49">
        <f t="shared" si="113"/>
        <v>214.68</v>
      </c>
      <c r="Z303" s="49">
        <f t="shared" si="113"/>
        <v>149.07999999999998</v>
      </c>
      <c r="AA303" s="49">
        <f t="shared" si="113"/>
        <v>22.1</v>
      </c>
      <c r="AB303" s="49">
        <f t="shared" si="113"/>
        <v>140.91</v>
      </c>
      <c r="AC303" s="49">
        <f t="shared" si="113"/>
        <v>0.55000000000000004</v>
      </c>
      <c r="AD303" s="49">
        <f t="shared" si="113"/>
        <v>23.6</v>
      </c>
      <c r="AE303" s="49">
        <f t="shared" si="113"/>
        <v>13.2</v>
      </c>
      <c r="AF303" s="49">
        <f t="shared" si="113"/>
        <v>28.6</v>
      </c>
      <c r="AG303" s="49">
        <f t="shared" si="113"/>
        <v>0.62</v>
      </c>
      <c r="AH303" s="49">
        <f t="shared" si="113"/>
        <v>0.08</v>
      </c>
      <c r="AI303" s="49">
        <f t="shared" si="113"/>
        <v>0.21000000000000002</v>
      </c>
      <c r="AJ303" s="49">
        <f t="shared" si="113"/>
        <v>0.5</v>
      </c>
      <c r="AK303" s="49">
        <f t="shared" si="113"/>
        <v>2.16</v>
      </c>
      <c r="AL303" s="49">
        <f t="shared" si="113"/>
        <v>0.79999999999999993</v>
      </c>
      <c r="AM303" s="49">
        <f t="shared" si="113"/>
        <v>0</v>
      </c>
      <c r="AN303" s="49">
        <f t="shared" si="113"/>
        <v>312.10000000000002</v>
      </c>
      <c r="AO303" s="49">
        <f t="shared" si="113"/>
        <v>321.68</v>
      </c>
      <c r="AP303" s="49">
        <f t="shared" si="113"/>
        <v>580.05999999999995</v>
      </c>
      <c r="AQ303" s="49">
        <f t="shared" si="113"/>
        <v>334</v>
      </c>
      <c r="AR303" s="49">
        <f t="shared" si="113"/>
        <v>128.53</v>
      </c>
      <c r="AS303" s="49">
        <f t="shared" si="113"/>
        <v>226.94</v>
      </c>
      <c r="AT303" s="49">
        <f t="shared" si="113"/>
        <v>80.599999999999994</v>
      </c>
      <c r="AU303" s="49">
        <f t="shared" si="113"/>
        <v>329</v>
      </c>
      <c r="AV303" s="49">
        <f t="shared" si="113"/>
        <v>230.07999999999998</v>
      </c>
      <c r="AW303" s="49">
        <f t="shared" si="113"/>
        <v>255.4</v>
      </c>
      <c r="AX303" s="49">
        <f t="shared" si="113"/>
        <v>343.84000000000003</v>
      </c>
      <c r="AY303" s="49">
        <f t="shared" si="113"/>
        <v>153.19999999999999</v>
      </c>
      <c r="AZ303" s="49">
        <f t="shared" si="113"/>
        <v>177.6</v>
      </c>
      <c r="BA303" s="49">
        <f t="shared" si="113"/>
        <v>1664.08</v>
      </c>
      <c r="BB303" s="49">
        <f t="shared" si="113"/>
        <v>0</v>
      </c>
      <c r="BC303" s="49">
        <f t="shared" si="113"/>
        <v>636.72</v>
      </c>
      <c r="BD303" s="49">
        <f t="shared" si="113"/>
        <v>373</v>
      </c>
      <c r="BE303" s="49">
        <f t="shared" si="113"/>
        <v>249</v>
      </c>
      <c r="BF303" s="49">
        <f t="shared" si="113"/>
        <v>95.2</v>
      </c>
      <c r="BG303" s="49">
        <f t="shared" si="113"/>
        <v>0.1</v>
      </c>
      <c r="BH303" s="49">
        <f t="shared" si="113"/>
        <v>7.0000000000000007E-2</v>
      </c>
      <c r="BI303" s="49">
        <f t="shared" si="113"/>
        <v>0.04</v>
      </c>
      <c r="BJ303" s="49">
        <f t="shared" si="113"/>
        <v>0.08</v>
      </c>
      <c r="BK303" s="49">
        <f t="shared" si="113"/>
        <v>0.09</v>
      </c>
      <c r="BL303" s="49">
        <f t="shared" si="113"/>
        <v>0.45</v>
      </c>
      <c r="BM303" s="49">
        <f t="shared" si="113"/>
        <v>0.03</v>
      </c>
      <c r="BN303" s="49">
        <f t="shared" si="113"/>
        <v>0.6100000000000001</v>
      </c>
      <c r="BO303" s="49">
        <f t="shared" si="113"/>
        <v>0.02</v>
      </c>
      <c r="BP303" s="49">
        <f t="shared" si="113"/>
        <v>0.31</v>
      </c>
      <c r="BQ303" s="49">
        <f t="shared" si="113"/>
        <v>0.04</v>
      </c>
      <c r="BR303" s="49">
        <f t="shared" ref="BR303:CI303" si="114">SUM(BR301:BR302)</f>
        <v>0</v>
      </c>
      <c r="BS303" s="49">
        <f t="shared" si="114"/>
        <v>0</v>
      </c>
      <c r="BT303" s="49">
        <f t="shared" si="114"/>
        <v>0.04</v>
      </c>
      <c r="BU303" s="49">
        <f t="shared" si="114"/>
        <v>0.08</v>
      </c>
      <c r="BV303" s="49">
        <f t="shared" si="114"/>
        <v>0.73</v>
      </c>
      <c r="BW303" s="49">
        <f t="shared" si="114"/>
        <v>0.01</v>
      </c>
      <c r="BX303" s="49">
        <f t="shared" si="114"/>
        <v>0</v>
      </c>
      <c r="BY303" s="49">
        <f t="shared" si="114"/>
        <v>0.21</v>
      </c>
      <c r="BZ303" s="49">
        <f t="shared" si="114"/>
        <v>0.04</v>
      </c>
      <c r="CA303" s="49">
        <f t="shared" si="114"/>
        <v>0.08</v>
      </c>
      <c r="CB303" s="49">
        <f t="shared" si="114"/>
        <v>0</v>
      </c>
      <c r="CC303" s="49">
        <f t="shared" si="114"/>
        <v>0</v>
      </c>
      <c r="CD303" s="49">
        <f t="shared" si="114"/>
        <v>0</v>
      </c>
      <c r="CE303" s="49">
        <f t="shared" si="114"/>
        <v>111.52</v>
      </c>
      <c r="CF303" s="49">
        <f t="shared" si="114"/>
        <v>25.8</v>
      </c>
      <c r="CG303" s="49">
        <f t="shared" si="114"/>
        <v>0</v>
      </c>
      <c r="CH303" s="49">
        <f t="shared" si="114"/>
        <v>1.01</v>
      </c>
      <c r="CI303" s="49">
        <f t="shared" si="114"/>
        <v>0.87</v>
      </c>
    </row>
    <row r="304" spans="1:87" s="19" customFormat="1" x14ac:dyDescent="0.25">
      <c r="A304" s="55"/>
      <c r="B304" s="14" t="s">
        <v>247</v>
      </c>
      <c r="C304" s="62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  <c r="AE304" s="55"/>
      <c r="AF304" s="55"/>
      <c r="AG304" s="55"/>
      <c r="AH304" s="55"/>
      <c r="AI304" s="55"/>
      <c r="AJ304" s="55"/>
      <c r="AK304" s="55"/>
      <c r="AL304" s="55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3"/>
      <c r="BH304" s="63"/>
      <c r="BI304" s="63"/>
      <c r="BJ304" s="63"/>
      <c r="BK304" s="63"/>
      <c r="BL304" s="63"/>
      <c r="BM304" s="63"/>
      <c r="BN304" s="63"/>
      <c r="BO304" s="63"/>
      <c r="BP304" s="63"/>
      <c r="BQ304" s="63"/>
      <c r="BR304" s="63"/>
      <c r="BS304" s="63"/>
      <c r="BT304" s="63"/>
      <c r="BU304" s="63"/>
      <c r="BV304" s="63"/>
      <c r="BW304" s="63"/>
      <c r="BX304" s="63"/>
      <c r="BY304" s="63"/>
      <c r="BZ304" s="63"/>
      <c r="CA304" s="63"/>
      <c r="CB304" s="63"/>
      <c r="CC304" s="63"/>
      <c r="CD304" s="63"/>
      <c r="CE304" s="63"/>
      <c r="CF304" s="63"/>
      <c r="CG304" s="63"/>
      <c r="CH304" s="63"/>
      <c r="CI304" s="63"/>
    </row>
    <row r="305" spans="1:87" s="19" customFormat="1" x14ac:dyDescent="0.25">
      <c r="A305" s="54" t="s">
        <v>258</v>
      </c>
      <c r="B305" s="47" t="s">
        <v>100</v>
      </c>
      <c r="C305" s="65">
        <v>70</v>
      </c>
      <c r="D305" s="54" t="str">
        <f>"70"</f>
        <v>70</v>
      </c>
      <c r="E305" s="54">
        <v>0.63</v>
      </c>
      <c r="F305" s="54">
        <v>0.63</v>
      </c>
      <c r="G305" s="54">
        <v>0.14000000000000001</v>
      </c>
      <c r="H305" s="54">
        <v>0.14000000000000001</v>
      </c>
      <c r="I305" s="54">
        <v>7.21</v>
      </c>
      <c r="J305" s="54">
        <v>7.21</v>
      </c>
      <c r="K305" s="54">
        <v>31.135999999999999</v>
      </c>
      <c r="L305" s="54">
        <v>31.135999999999996</v>
      </c>
      <c r="M305" s="54">
        <v>0</v>
      </c>
      <c r="N305" s="54">
        <v>0</v>
      </c>
      <c r="O305" s="54">
        <v>0</v>
      </c>
      <c r="P305" s="54">
        <v>0</v>
      </c>
      <c r="Q305" s="54">
        <v>5.67</v>
      </c>
      <c r="R305" s="54">
        <v>0</v>
      </c>
      <c r="S305" s="54">
        <v>1.54</v>
      </c>
      <c r="T305" s="54">
        <v>0</v>
      </c>
      <c r="U305" s="54">
        <v>0</v>
      </c>
      <c r="V305" s="54">
        <v>0.91</v>
      </c>
      <c r="W305" s="54">
        <v>0.35</v>
      </c>
      <c r="X305" s="54">
        <v>9.1</v>
      </c>
      <c r="Y305" s="54">
        <v>137.9</v>
      </c>
      <c r="Z305" s="54">
        <v>23.8</v>
      </c>
      <c r="AA305" s="54">
        <v>9.1</v>
      </c>
      <c r="AB305" s="54">
        <v>16.100000000000001</v>
      </c>
      <c r="AC305" s="54">
        <v>0.21</v>
      </c>
      <c r="AD305" s="54">
        <v>0</v>
      </c>
      <c r="AE305" s="54">
        <v>35</v>
      </c>
      <c r="AF305" s="54">
        <v>5.6</v>
      </c>
      <c r="AG305" s="54">
        <v>0.14000000000000001</v>
      </c>
      <c r="AH305" s="54">
        <v>0.03</v>
      </c>
      <c r="AI305" s="54">
        <v>0.02</v>
      </c>
      <c r="AJ305" s="54">
        <v>0.14000000000000001</v>
      </c>
      <c r="AK305" s="54">
        <v>0.21</v>
      </c>
      <c r="AL305" s="54">
        <v>42</v>
      </c>
      <c r="AM305" s="46">
        <v>0</v>
      </c>
      <c r="AN305" s="46">
        <v>24.5</v>
      </c>
      <c r="AO305" s="46">
        <v>18.899999999999999</v>
      </c>
      <c r="AP305" s="46">
        <v>14</v>
      </c>
      <c r="AQ305" s="46">
        <v>25.2</v>
      </c>
      <c r="AR305" s="46">
        <v>9.1</v>
      </c>
      <c r="AS305" s="46">
        <v>9.1</v>
      </c>
      <c r="AT305" s="46">
        <v>4.2</v>
      </c>
      <c r="AU305" s="46">
        <v>18.899999999999999</v>
      </c>
      <c r="AV305" s="46">
        <v>30.1</v>
      </c>
      <c r="AW305" s="46">
        <v>39.200000000000003</v>
      </c>
      <c r="AX305" s="46">
        <v>69.3</v>
      </c>
      <c r="AY305" s="46">
        <v>10.5</v>
      </c>
      <c r="AZ305" s="46">
        <v>57.4</v>
      </c>
      <c r="BA305" s="46">
        <v>57.4</v>
      </c>
      <c r="BB305" s="46">
        <v>0</v>
      </c>
      <c r="BC305" s="46">
        <v>28</v>
      </c>
      <c r="BD305" s="46">
        <v>19.600000000000001</v>
      </c>
      <c r="BE305" s="46">
        <v>9.8000000000000007</v>
      </c>
      <c r="BF305" s="46">
        <v>6.3</v>
      </c>
      <c r="BG305" s="46">
        <v>0</v>
      </c>
      <c r="BH305" s="46">
        <v>0</v>
      </c>
      <c r="BI305" s="46">
        <v>0</v>
      </c>
      <c r="BJ305" s="46">
        <v>0</v>
      </c>
      <c r="BK305" s="46">
        <v>0</v>
      </c>
      <c r="BL305" s="46">
        <v>0</v>
      </c>
      <c r="BM305" s="46">
        <v>0</v>
      </c>
      <c r="BN305" s="46">
        <v>0</v>
      </c>
      <c r="BO305" s="46">
        <v>0</v>
      </c>
      <c r="BP305" s="46">
        <v>0</v>
      </c>
      <c r="BQ305" s="46">
        <v>0</v>
      </c>
      <c r="BR305" s="46">
        <v>0</v>
      </c>
      <c r="BS305" s="46">
        <v>0</v>
      </c>
      <c r="BT305" s="46">
        <v>0</v>
      </c>
      <c r="BU305" s="46">
        <v>0</v>
      </c>
      <c r="BV305" s="46">
        <v>0</v>
      </c>
      <c r="BW305" s="46">
        <v>0</v>
      </c>
      <c r="BX305" s="46">
        <v>0</v>
      </c>
      <c r="BY305" s="46">
        <v>0</v>
      </c>
      <c r="BZ305" s="46">
        <v>0</v>
      </c>
      <c r="CA305" s="46">
        <v>0</v>
      </c>
      <c r="CB305" s="46">
        <v>0</v>
      </c>
      <c r="CC305" s="46">
        <v>0</v>
      </c>
      <c r="CD305" s="46">
        <v>0</v>
      </c>
      <c r="CE305" s="46">
        <v>60.76</v>
      </c>
      <c r="CF305" s="46">
        <v>5.83</v>
      </c>
      <c r="CG305" s="46"/>
      <c r="CH305" s="46">
        <v>42</v>
      </c>
      <c r="CI305" s="46">
        <v>42</v>
      </c>
    </row>
    <row r="306" spans="1:87" s="19" customFormat="1" x14ac:dyDescent="0.25">
      <c r="A306" s="42" t="s">
        <v>191</v>
      </c>
      <c r="B306" s="48" t="s">
        <v>194</v>
      </c>
      <c r="C306" s="77">
        <v>70</v>
      </c>
      <c r="D306" s="42" t="str">
        <f>"50"</f>
        <v>50</v>
      </c>
      <c r="E306" s="42">
        <v>8.11</v>
      </c>
      <c r="F306" s="42">
        <v>5.79</v>
      </c>
      <c r="G306" s="42">
        <v>5.42</v>
      </c>
      <c r="H306" s="42">
        <v>3.87</v>
      </c>
      <c r="I306" s="42">
        <v>9.59</v>
      </c>
      <c r="J306" s="42">
        <v>6.85</v>
      </c>
      <c r="K306" s="42">
        <v>119.35</v>
      </c>
      <c r="L306" s="42">
        <v>85.248998942857128</v>
      </c>
      <c r="M306" s="42">
        <v>0.79</v>
      </c>
      <c r="N306" s="42">
        <v>2.6</v>
      </c>
      <c r="O306" s="42">
        <v>0.86</v>
      </c>
      <c r="P306" s="42">
        <v>0</v>
      </c>
      <c r="Q306" s="42">
        <v>0.26</v>
      </c>
      <c r="R306" s="42">
        <v>6.13</v>
      </c>
      <c r="S306" s="42">
        <v>0.46</v>
      </c>
      <c r="T306" s="42">
        <v>0</v>
      </c>
      <c r="U306" s="42">
        <v>0</v>
      </c>
      <c r="V306" s="42">
        <v>0.06</v>
      </c>
      <c r="W306" s="42">
        <v>0.52</v>
      </c>
      <c r="X306" s="42">
        <v>174.75</v>
      </c>
      <c r="Y306" s="42">
        <v>31.34</v>
      </c>
      <c r="Z306" s="42">
        <v>15.68</v>
      </c>
      <c r="AA306" s="42">
        <v>5.45</v>
      </c>
      <c r="AB306" s="42">
        <v>19.7</v>
      </c>
      <c r="AC306" s="42">
        <v>0.28000000000000003</v>
      </c>
      <c r="AD306" s="42">
        <v>0.94</v>
      </c>
      <c r="AE306" s="42">
        <v>0.83</v>
      </c>
      <c r="AF306" s="42">
        <v>2.86</v>
      </c>
      <c r="AG306" s="42">
        <v>1.97</v>
      </c>
      <c r="AH306" s="42">
        <v>0.02</v>
      </c>
      <c r="AI306" s="42">
        <v>0.02</v>
      </c>
      <c r="AJ306" s="42">
        <v>0.17</v>
      </c>
      <c r="AK306" s="42">
        <v>0.6</v>
      </c>
      <c r="AL306" s="42">
        <v>0.03</v>
      </c>
      <c r="AM306" s="42">
        <v>0</v>
      </c>
      <c r="AN306" s="42">
        <v>0</v>
      </c>
      <c r="AO306" s="42">
        <v>0</v>
      </c>
      <c r="AP306" s="42">
        <v>0</v>
      </c>
      <c r="AQ306" s="42">
        <v>0</v>
      </c>
      <c r="AR306" s="42">
        <v>0</v>
      </c>
      <c r="AS306" s="42">
        <v>0</v>
      </c>
      <c r="AT306" s="42">
        <v>0</v>
      </c>
      <c r="AU306" s="42">
        <v>0</v>
      </c>
      <c r="AV306" s="42">
        <v>0</v>
      </c>
      <c r="AW306" s="42">
        <v>0</v>
      </c>
      <c r="AX306" s="42">
        <v>0</v>
      </c>
      <c r="AY306" s="42">
        <v>0</v>
      </c>
      <c r="AZ306" s="42">
        <v>0</v>
      </c>
      <c r="BA306" s="42">
        <v>0</v>
      </c>
      <c r="BB306" s="42">
        <v>0</v>
      </c>
      <c r="BC306" s="42">
        <v>0</v>
      </c>
      <c r="BD306" s="42">
        <v>0</v>
      </c>
      <c r="BE306" s="42">
        <v>0</v>
      </c>
      <c r="BF306" s="42">
        <v>0</v>
      </c>
      <c r="BG306" s="42">
        <v>0</v>
      </c>
      <c r="BH306" s="42">
        <v>0</v>
      </c>
      <c r="BI306" s="42">
        <v>0</v>
      </c>
      <c r="BJ306" s="42">
        <v>0</v>
      </c>
      <c r="BK306" s="42">
        <v>0</v>
      </c>
      <c r="BL306" s="42">
        <v>0</v>
      </c>
      <c r="BM306" s="42">
        <v>0</v>
      </c>
      <c r="BN306" s="42">
        <v>0.22</v>
      </c>
      <c r="BO306" s="42">
        <v>0</v>
      </c>
      <c r="BP306" s="42">
        <v>0.14000000000000001</v>
      </c>
      <c r="BQ306" s="42">
        <v>0.01</v>
      </c>
      <c r="BR306" s="42">
        <v>0.02</v>
      </c>
      <c r="BS306" s="42">
        <v>0</v>
      </c>
      <c r="BT306" s="42">
        <v>0</v>
      </c>
      <c r="BU306" s="42">
        <v>0</v>
      </c>
      <c r="BV306" s="42">
        <v>0.83</v>
      </c>
      <c r="BW306" s="42">
        <v>0</v>
      </c>
      <c r="BX306" s="42">
        <v>0</v>
      </c>
      <c r="BY306" s="42">
        <v>2.36</v>
      </c>
      <c r="BZ306" s="42">
        <v>0</v>
      </c>
      <c r="CA306" s="42">
        <v>0</v>
      </c>
      <c r="CB306" s="42">
        <v>0</v>
      </c>
      <c r="CC306" s="42">
        <v>0</v>
      </c>
      <c r="CD306" s="42">
        <v>0</v>
      </c>
      <c r="CE306" s="42">
        <v>17</v>
      </c>
      <c r="CF306" s="42">
        <v>1.07</v>
      </c>
      <c r="CG306" s="42"/>
      <c r="CH306" s="42">
        <v>0</v>
      </c>
      <c r="CI306" s="42">
        <v>0</v>
      </c>
    </row>
    <row r="307" spans="1:87" s="19" customFormat="1" x14ac:dyDescent="0.25">
      <c r="A307" s="42" t="s">
        <v>192</v>
      </c>
      <c r="B307" s="48" t="s">
        <v>223</v>
      </c>
      <c r="C307" s="64">
        <v>130</v>
      </c>
      <c r="D307" s="37" t="str">
        <f>"120"</f>
        <v>120</v>
      </c>
      <c r="E307" s="37">
        <v>2.64</v>
      </c>
      <c r="F307" s="37">
        <v>2.44</v>
      </c>
      <c r="G307" s="37">
        <v>4.17</v>
      </c>
      <c r="H307" s="37">
        <v>3.85</v>
      </c>
      <c r="I307" s="37">
        <v>18.79</v>
      </c>
      <c r="J307" s="37">
        <v>17.34</v>
      </c>
      <c r="K307" s="37">
        <v>122.23</v>
      </c>
      <c r="L307" s="37">
        <v>112.82931504000001</v>
      </c>
      <c r="M307" s="37">
        <v>2.69</v>
      </c>
      <c r="N307" s="37">
        <v>0.11</v>
      </c>
      <c r="O307" s="37">
        <v>2.69</v>
      </c>
      <c r="P307" s="37">
        <v>0</v>
      </c>
      <c r="Q307" s="37">
        <v>2.0299999999999998</v>
      </c>
      <c r="R307" s="37">
        <v>14</v>
      </c>
      <c r="S307" s="37">
        <v>1.31</v>
      </c>
      <c r="T307" s="37">
        <v>0</v>
      </c>
      <c r="U307" s="37">
        <v>0</v>
      </c>
      <c r="V307" s="37">
        <v>0.22</v>
      </c>
      <c r="W307" s="37">
        <v>1.68</v>
      </c>
      <c r="X307" s="37">
        <v>162.88</v>
      </c>
      <c r="Y307" s="37">
        <v>536.55999999999995</v>
      </c>
      <c r="Z307" s="37">
        <v>29.85</v>
      </c>
      <c r="AA307" s="37">
        <v>22.8</v>
      </c>
      <c r="AB307" s="37">
        <v>66.84</v>
      </c>
      <c r="AC307" s="37">
        <v>0.84</v>
      </c>
      <c r="AD307" s="37">
        <v>17.239999999999998</v>
      </c>
      <c r="AE307" s="37">
        <v>30.81</v>
      </c>
      <c r="AF307" s="37">
        <v>34.86</v>
      </c>
      <c r="AG307" s="37">
        <v>0.15</v>
      </c>
      <c r="AH307" s="37">
        <v>0.09</v>
      </c>
      <c r="AI307" s="37">
        <v>0.08</v>
      </c>
      <c r="AJ307" s="37">
        <v>1.08</v>
      </c>
      <c r="AK307" s="37">
        <v>2</v>
      </c>
      <c r="AL307" s="37">
        <v>8.3000000000000007</v>
      </c>
      <c r="AM307" s="42">
        <v>0</v>
      </c>
      <c r="AN307" s="42">
        <v>25.15</v>
      </c>
      <c r="AO307" s="42">
        <v>39.58</v>
      </c>
      <c r="AP307" s="42">
        <v>50.1</v>
      </c>
      <c r="AQ307" s="42">
        <v>58.99</v>
      </c>
      <c r="AR307" s="42">
        <v>10.08</v>
      </c>
      <c r="AS307" s="42">
        <v>39.78</v>
      </c>
      <c r="AT307" s="42">
        <v>20.37</v>
      </c>
      <c r="AU307" s="42">
        <v>40.58</v>
      </c>
      <c r="AV307" s="42">
        <v>56.82</v>
      </c>
      <c r="AW307" s="42">
        <v>154.94999999999999</v>
      </c>
      <c r="AX307" s="42">
        <v>68.95</v>
      </c>
      <c r="AY307" s="42">
        <v>14.38</v>
      </c>
      <c r="AZ307" s="42">
        <v>40.14</v>
      </c>
      <c r="BA307" s="42">
        <v>215.74</v>
      </c>
      <c r="BB307" s="42">
        <v>0</v>
      </c>
      <c r="BC307" s="42">
        <v>30.13</v>
      </c>
      <c r="BD307" s="42">
        <v>27.4</v>
      </c>
      <c r="BE307" s="42">
        <v>29.97</v>
      </c>
      <c r="BF307" s="42">
        <v>12.78</v>
      </c>
      <c r="BG307" s="42">
        <v>0.14000000000000001</v>
      </c>
      <c r="BH307" s="42">
        <v>0.03</v>
      </c>
      <c r="BI307" s="42">
        <v>0.03</v>
      </c>
      <c r="BJ307" s="42">
        <v>7.0000000000000007E-2</v>
      </c>
      <c r="BK307" s="42">
        <v>0.09</v>
      </c>
      <c r="BL307" s="42">
        <v>0.3</v>
      </c>
      <c r="BM307" s="42">
        <v>0</v>
      </c>
      <c r="BN307" s="42">
        <v>0.99</v>
      </c>
      <c r="BO307" s="42">
        <v>0</v>
      </c>
      <c r="BP307" s="42">
        <v>0.3</v>
      </c>
      <c r="BQ307" s="42">
        <v>0</v>
      </c>
      <c r="BR307" s="42">
        <v>0</v>
      </c>
      <c r="BS307" s="42">
        <v>0</v>
      </c>
      <c r="BT307" s="42">
        <v>0</v>
      </c>
      <c r="BU307" s="42">
        <v>0.11</v>
      </c>
      <c r="BV307" s="42">
        <v>1</v>
      </c>
      <c r="BW307" s="42">
        <v>0</v>
      </c>
      <c r="BX307" s="42">
        <v>0</v>
      </c>
      <c r="BY307" s="42">
        <v>0.12</v>
      </c>
      <c r="BZ307" s="42">
        <v>0</v>
      </c>
      <c r="CA307" s="42">
        <v>0</v>
      </c>
      <c r="CB307" s="42">
        <v>0</v>
      </c>
      <c r="CC307" s="42">
        <v>0</v>
      </c>
      <c r="CD307" s="42">
        <v>0</v>
      </c>
      <c r="CE307" s="42">
        <v>97.35</v>
      </c>
      <c r="CF307" s="42">
        <v>22.37</v>
      </c>
      <c r="CG307" s="42"/>
      <c r="CH307" s="42">
        <v>9</v>
      </c>
      <c r="CI307" s="42">
        <v>8.3000000000000007</v>
      </c>
    </row>
    <row r="308" spans="1:87" s="19" customFormat="1" x14ac:dyDescent="0.25">
      <c r="A308" s="37" t="s">
        <v>146</v>
      </c>
      <c r="B308" s="48" t="s">
        <v>148</v>
      </c>
      <c r="C308" s="64">
        <v>180</v>
      </c>
      <c r="D308" s="37" t="str">
        <f>"150"</f>
        <v>150</v>
      </c>
      <c r="E308" s="37">
        <v>0.18</v>
      </c>
      <c r="F308" s="37">
        <v>0.15</v>
      </c>
      <c r="G308" s="37">
        <v>0.04</v>
      </c>
      <c r="H308" s="37">
        <v>0.04</v>
      </c>
      <c r="I308" s="37">
        <v>4.53</v>
      </c>
      <c r="J308" s="37">
        <v>3.78</v>
      </c>
      <c r="K308" s="37">
        <v>18.157</v>
      </c>
      <c r="L308" s="37">
        <v>15.130904999999998</v>
      </c>
      <c r="M308" s="37">
        <v>0</v>
      </c>
      <c r="N308" s="37">
        <v>0</v>
      </c>
      <c r="O308" s="37">
        <v>0</v>
      </c>
      <c r="P308" s="37">
        <v>0</v>
      </c>
      <c r="Q308" s="37">
        <v>3.7</v>
      </c>
      <c r="R308" s="37">
        <v>0</v>
      </c>
      <c r="S308" s="37">
        <v>0.08</v>
      </c>
      <c r="T308" s="37">
        <v>0</v>
      </c>
      <c r="U308" s="37">
        <v>0</v>
      </c>
      <c r="V308" s="37">
        <v>0</v>
      </c>
      <c r="W308" s="37">
        <v>0.05</v>
      </c>
      <c r="X308" s="37">
        <v>0.04</v>
      </c>
      <c r="Y308" s="37">
        <v>0.11</v>
      </c>
      <c r="Z308" s="37">
        <v>0.11</v>
      </c>
      <c r="AA308" s="37">
        <v>0</v>
      </c>
      <c r="AB308" s="37">
        <v>0</v>
      </c>
      <c r="AC308" s="37">
        <v>0.01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37">
        <v>0</v>
      </c>
      <c r="AJ308" s="37">
        <v>0</v>
      </c>
      <c r="AK308" s="37">
        <v>0</v>
      </c>
      <c r="AL308" s="37">
        <v>0</v>
      </c>
      <c r="AM308" s="42">
        <v>0</v>
      </c>
      <c r="AN308" s="42">
        <v>0</v>
      </c>
      <c r="AO308" s="42">
        <v>0</v>
      </c>
      <c r="AP308" s="42">
        <v>0</v>
      </c>
      <c r="AQ308" s="42">
        <v>0</v>
      </c>
      <c r="AR308" s="42">
        <v>0</v>
      </c>
      <c r="AS308" s="42">
        <v>0</v>
      </c>
      <c r="AT308" s="42">
        <v>0</v>
      </c>
      <c r="AU308" s="42">
        <v>0</v>
      </c>
      <c r="AV308" s="42">
        <v>0</v>
      </c>
      <c r="AW308" s="42">
        <v>0</v>
      </c>
      <c r="AX308" s="42">
        <v>0</v>
      </c>
      <c r="AY308" s="42">
        <v>0</v>
      </c>
      <c r="AZ308" s="42">
        <v>0</v>
      </c>
      <c r="BA308" s="42">
        <v>0</v>
      </c>
      <c r="BB308" s="42">
        <v>0</v>
      </c>
      <c r="BC308" s="42">
        <v>0</v>
      </c>
      <c r="BD308" s="42">
        <v>0</v>
      </c>
      <c r="BE308" s="42">
        <v>0</v>
      </c>
      <c r="BF308" s="42">
        <v>0</v>
      </c>
      <c r="BG308" s="42">
        <v>0</v>
      </c>
      <c r="BH308" s="42">
        <v>0</v>
      </c>
      <c r="BI308" s="42">
        <v>0</v>
      </c>
      <c r="BJ308" s="42">
        <v>0</v>
      </c>
      <c r="BK308" s="42">
        <v>0</v>
      </c>
      <c r="BL308" s="42">
        <v>0</v>
      </c>
      <c r="BM308" s="42">
        <v>0</v>
      </c>
      <c r="BN308" s="42">
        <v>0</v>
      </c>
      <c r="BO308" s="42">
        <v>0</v>
      </c>
      <c r="BP308" s="42">
        <v>0</v>
      </c>
      <c r="BQ308" s="42">
        <v>0</v>
      </c>
      <c r="BR308" s="42">
        <v>0</v>
      </c>
      <c r="BS308" s="42">
        <v>0</v>
      </c>
      <c r="BT308" s="42">
        <v>0</v>
      </c>
      <c r="BU308" s="42">
        <v>0</v>
      </c>
      <c r="BV308" s="42">
        <v>0</v>
      </c>
      <c r="BW308" s="42">
        <v>0</v>
      </c>
      <c r="BX308" s="42">
        <v>0</v>
      </c>
      <c r="BY308" s="42">
        <v>0</v>
      </c>
      <c r="BZ308" s="42">
        <v>0</v>
      </c>
      <c r="CA308" s="42">
        <v>0</v>
      </c>
      <c r="CB308" s="42">
        <v>0</v>
      </c>
      <c r="CC308" s="42">
        <v>0</v>
      </c>
      <c r="CD308" s="42">
        <v>0</v>
      </c>
      <c r="CE308" s="42">
        <v>150.07</v>
      </c>
      <c r="CF308" s="42">
        <v>0</v>
      </c>
      <c r="CG308" s="42"/>
      <c r="CH308" s="42">
        <v>0</v>
      </c>
      <c r="CI308" s="42">
        <v>0</v>
      </c>
    </row>
    <row r="309" spans="1:87" s="19" customFormat="1" x14ac:dyDescent="0.25">
      <c r="A309" s="54" t="s">
        <v>120</v>
      </c>
      <c r="B309" s="47" t="s">
        <v>97</v>
      </c>
      <c r="C309" s="65">
        <v>30</v>
      </c>
      <c r="D309" s="54" t="str">
        <f>"30"</f>
        <v>30</v>
      </c>
      <c r="E309" s="54">
        <v>1.98</v>
      </c>
      <c r="F309" s="54">
        <v>1.98</v>
      </c>
      <c r="G309" s="54">
        <v>0.2</v>
      </c>
      <c r="H309" s="54">
        <v>0.2</v>
      </c>
      <c r="I309" s="54">
        <v>14.07</v>
      </c>
      <c r="J309" s="54">
        <v>14.07</v>
      </c>
      <c r="K309" s="54">
        <v>67.170299999999997</v>
      </c>
      <c r="L309" s="54">
        <v>67.170299999999997</v>
      </c>
      <c r="M309" s="54">
        <v>0</v>
      </c>
      <c r="N309" s="54">
        <v>0</v>
      </c>
      <c r="O309" s="54">
        <v>0</v>
      </c>
      <c r="P309" s="54">
        <v>0</v>
      </c>
      <c r="Q309" s="54">
        <v>0.33</v>
      </c>
      <c r="R309" s="54">
        <v>13.68</v>
      </c>
      <c r="S309" s="54">
        <v>0.06</v>
      </c>
      <c r="T309" s="54">
        <v>0</v>
      </c>
      <c r="U309" s="54">
        <v>0</v>
      </c>
      <c r="V309" s="54">
        <v>0</v>
      </c>
      <c r="W309" s="54">
        <v>0.54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4">
        <v>0</v>
      </c>
      <c r="AL309" s="54">
        <v>0</v>
      </c>
      <c r="AM309" s="46">
        <v>0</v>
      </c>
      <c r="AN309" s="46">
        <v>95.79</v>
      </c>
      <c r="AO309" s="46">
        <v>99.7</v>
      </c>
      <c r="AP309" s="46">
        <v>152.69</v>
      </c>
      <c r="AQ309" s="46">
        <v>50.63</v>
      </c>
      <c r="AR309" s="46">
        <v>30.02</v>
      </c>
      <c r="AS309" s="46">
        <v>60.03</v>
      </c>
      <c r="AT309" s="46">
        <v>22.71</v>
      </c>
      <c r="AU309" s="46">
        <v>108.58</v>
      </c>
      <c r="AV309" s="46">
        <v>67.34</v>
      </c>
      <c r="AW309" s="46">
        <v>93.96</v>
      </c>
      <c r="AX309" s="46">
        <v>77.52</v>
      </c>
      <c r="AY309" s="46">
        <v>40.72</v>
      </c>
      <c r="AZ309" s="46">
        <v>72.040000000000006</v>
      </c>
      <c r="BA309" s="46">
        <v>602.39</v>
      </c>
      <c r="BB309" s="46">
        <v>0</v>
      </c>
      <c r="BC309" s="46">
        <v>196.27</v>
      </c>
      <c r="BD309" s="46">
        <v>85.35</v>
      </c>
      <c r="BE309" s="46">
        <v>56.64</v>
      </c>
      <c r="BF309" s="46">
        <v>44.89</v>
      </c>
      <c r="BG309" s="46">
        <v>0</v>
      </c>
      <c r="BH309" s="46">
        <v>0</v>
      </c>
      <c r="BI309" s="46">
        <v>0</v>
      </c>
      <c r="BJ309" s="46">
        <v>0</v>
      </c>
      <c r="BK309" s="46">
        <v>0</v>
      </c>
      <c r="BL309" s="46">
        <v>0</v>
      </c>
      <c r="BM309" s="46">
        <v>0</v>
      </c>
      <c r="BN309" s="46">
        <v>0.02</v>
      </c>
      <c r="BO309" s="46">
        <v>0</v>
      </c>
      <c r="BP309" s="46">
        <v>0</v>
      </c>
      <c r="BQ309" s="46">
        <v>0</v>
      </c>
      <c r="BR309" s="46">
        <v>0</v>
      </c>
      <c r="BS309" s="46">
        <v>0</v>
      </c>
      <c r="BT309" s="46">
        <v>0</v>
      </c>
      <c r="BU309" s="46">
        <v>0</v>
      </c>
      <c r="BV309" s="46">
        <v>0.02</v>
      </c>
      <c r="BW309" s="46">
        <v>0</v>
      </c>
      <c r="BX309" s="46">
        <v>0</v>
      </c>
      <c r="BY309" s="46">
        <v>0.08</v>
      </c>
      <c r="BZ309" s="46">
        <v>0</v>
      </c>
      <c r="CA309" s="46">
        <v>0</v>
      </c>
      <c r="CB309" s="46">
        <v>0</v>
      </c>
      <c r="CC309" s="46">
        <v>0</v>
      </c>
      <c r="CD309" s="46">
        <v>0</v>
      </c>
      <c r="CE309" s="46">
        <v>11.73</v>
      </c>
      <c r="CF309" s="46">
        <v>0</v>
      </c>
      <c r="CG309" s="46"/>
      <c r="CH309" s="46">
        <v>0</v>
      </c>
      <c r="CI309" s="46">
        <v>0</v>
      </c>
    </row>
    <row r="310" spans="1:87" s="19" customFormat="1" x14ac:dyDescent="0.25">
      <c r="A310" s="49"/>
      <c r="B310" s="18" t="s">
        <v>248</v>
      </c>
      <c r="C310" s="66">
        <v>480</v>
      </c>
      <c r="D310" s="49">
        <v>430</v>
      </c>
      <c r="E310" s="49">
        <f>SUM(E305:E309)</f>
        <v>13.540000000000001</v>
      </c>
      <c r="F310" s="49">
        <f t="shared" ref="F310:BQ310" si="115">SUM(F305:F309)</f>
        <v>10.99</v>
      </c>
      <c r="G310" s="49">
        <f t="shared" si="115"/>
        <v>9.9699999999999989</v>
      </c>
      <c r="H310" s="49">
        <f t="shared" si="115"/>
        <v>8.1</v>
      </c>
      <c r="I310" s="49">
        <f t="shared" si="115"/>
        <v>54.190000000000005</v>
      </c>
      <c r="J310" s="49">
        <f t="shared" si="115"/>
        <v>49.25</v>
      </c>
      <c r="K310" s="49">
        <f t="shared" si="115"/>
        <v>358.04329999999999</v>
      </c>
      <c r="L310" s="49">
        <f t="shared" si="115"/>
        <v>311.51551898285715</v>
      </c>
      <c r="M310" s="49">
        <f t="shared" si="115"/>
        <v>3.48</v>
      </c>
      <c r="N310" s="49">
        <f t="shared" si="115"/>
        <v>2.71</v>
      </c>
      <c r="O310" s="49">
        <f t="shared" si="115"/>
        <v>3.55</v>
      </c>
      <c r="P310" s="49">
        <f t="shared" si="115"/>
        <v>0</v>
      </c>
      <c r="Q310" s="49">
        <f t="shared" si="115"/>
        <v>11.99</v>
      </c>
      <c r="R310" s="49">
        <f t="shared" si="115"/>
        <v>33.81</v>
      </c>
      <c r="S310" s="49">
        <f t="shared" si="115"/>
        <v>3.45</v>
      </c>
      <c r="T310" s="49">
        <f t="shared" si="115"/>
        <v>0</v>
      </c>
      <c r="U310" s="49">
        <f t="shared" si="115"/>
        <v>0</v>
      </c>
      <c r="V310" s="49">
        <f t="shared" si="115"/>
        <v>1.19</v>
      </c>
      <c r="W310" s="49">
        <f t="shared" si="115"/>
        <v>3.1399999999999997</v>
      </c>
      <c r="X310" s="49">
        <f t="shared" si="115"/>
        <v>346.77000000000004</v>
      </c>
      <c r="Y310" s="49">
        <f t="shared" si="115"/>
        <v>705.91</v>
      </c>
      <c r="Z310" s="49">
        <f t="shared" si="115"/>
        <v>69.440000000000012</v>
      </c>
      <c r="AA310" s="49">
        <f t="shared" si="115"/>
        <v>37.35</v>
      </c>
      <c r="AB310" s="49">
        <f t="shared" si="115"/>
        <v>102.64</v>
      </c>
      <c r="AC310" s="49">
        <f t="shared" si="115"/>
        <v>1.34</v>
      </c>
      <c r="AD310" s="49">
        <f t="shared" si="115"/>
        <v>18.18</v>
      </c>
      <c r="AE310" s="49">
        <f t="shared" si="115"/>
        <v>66.64</v>
      </c>
      <c r="AF310" s="49">
        <f t="shared" si="115"/>
        <v>43.32</v>
      </c>
      <c r="AG310" s="49">
        <f t="shared" si="115"/>
        <v>2.2599999999999998</v>
      </c>
      <c r="AH310" s="49">
        <f t="shared" si="115"/>
        <v>0.14000000000000001</v>
      </c>
      <c r="AI310" s="49">
        <f t="shared" si="115"/>
        <v>0.12</v>
      </c>
      <c r="AJ310" s="49">
        <f t="shared" si="115"/>
        <v>1.3900000000000001</v>
      </c>
      <c r="AK310" s="49">
        <f t="shared" si="115"/>
        <v>2.81</v>
      </c>
      <c r="AL310" s="49">
        <f t="shared" si="115"/>
        <v>50.33</v>
      </c>
      <c r="AM310" s="49">
        <f t="shared" si="115"/>
        <v>0</v>
      </c>
      <c r="AN310" s="49">
        <f t="shared" si="115"/>
        <v>145.44</v>
      </c>
      <c r="AO310" s="49">
        <f t="shared" si="115"/>
        <v>158.18</v>
      </c>
      <c r="AP310" s="49">
        <f t="shared" si="115"/>
        <v>216.79</v>
      </c>
      <c r="AQ310" s="49">
        <f t="shared" si="115"/>
        <v>134.82</v>
      </c>
      <c r="AR310" s="49">
        <f t="shared" si="115"/>
        <v>49.2</v>
      </c>
      <c r="AS310" s="49">
        <f t="shared" si="115"/>
        <v>108.91</v>
      </c>
      <c r="AT310" s="49">
        <f t="shared" si="115"/>
        <v>47.28</v>
      </c>
      <c r="AU310" s="49">
        <f t="shared" si="115"/>
        <v>168.06</v>
      </c>
      <c r="AV310" s="49">
        <f t="shared" si="115"/>
        <v>154.26</v>
      </c>
      <c r="AW310" s="49">
        <f t="shared" si="115"/>
        <v>288.10999999999996</v>
      </c>
      <c r="AX310" s="49">
        <f t="shared" si="115"/>
        <v>215.76999999999998</v>
      </c>
      <c r="AY310" s="49">
        <f t="shared" si="115"/>
        <v>65.599999999999994</v>
      </c>
      <c r="AZ310" s="49">
        <f t="shared" si="115"/>
        <v>169.57999999999998</v>
      </c>
      <c r="BA310" s="49">
        <f t="shared" si="115"/>
        <v>875.53</v>
      </c>
      <c r="BB310" s="49">
        <f t="shared" si="115"/>
        <v>0</v>
      </c>
      <c r="BC310" s="49">
        <f t="shared" si="115"/>
        <v>254.4</v>
      </c>
      <c r="BD310" s="49">
        <f t="shared" si="115"/>
        <v>132.35</v>
      </c>
      <c r="BE310" s="49">
        <f t="shared" si="115"/>
        <v>96.41</v>
      </c>
      <c r="BF310" s="49">
        <f t="shared" si="115"/>
        <v>63.97</v>
      </c>
      <c r="BG310" s="49">
        <f t="shared" si="115"/>
        <v>0.14000000000000001</v>
      </c>
      <c r="BH310" s="49">
        <f t="shared" si="115"/>
        <v>0.03</v>
      </c>
      <c r="BI310" s="49">
        <f t="shared" si="115"/>
        <v>0.03</v>
      </c>
      <c r="BJ310" s="49">
        <f t="shared" si="115"/>
        <v>7.0000000000000007E-2</v>
      </c>
      <c r="BK310" s="49">
        <f t="shared" si="115"/>
        <v>0.09</v>
      </c>
      <c r="BL310" s="49">
        <f t="shared" si="115"/>
        <v>0.3</v>
      </c>
      <c r="BM310" s="49">
        <f t="shared" si="115"/>
        <v>0</v>
      </c>
      <c r="BN310" s="49">
        <f t="shared" si="115"/>
        <v>1.23</v>
      </c>
      <c r="BO310" s="49">
        <f t="shared" si="115"/>
        <v>0</v>
      </c>
      <c r="BP310" s="49">
        <f t="shared" si="115"/>
        <v>0.44</v>
      </c>
      <c r="BQ310" s="49">
        <f t="shared" si="115"/>
        <v>0.01</v>
      </c>
      <c r="BR310" s="49">
        <f t="shared" ref="BR310:CI310" si="116">SUM(BR305:BR309)</f>
        <v>0.02</v>
      </c>
      <c r="BS310" s="49">
        <f t="shared" si="116"/>
        <v>0</v>
      </c>
      <c r="BT310" s="49">
        <f t="shared" si="116"/>
        <v>0</v>
      </c>
      <c r="BU310" s="49">
        <f t="shared" si="116"/>
        <v>0.11</v>
      </c>
      <c r="BV310" s="49">
        <f t="shared" si="116"/>
        <v>1.85</v>
      </c>
      <c r="BW310" s="49">
        <f t="shared" si="116"/>
        <v>0</v>
      </c>
      <c r="BX310" s="49">
        <f t="shared" si="116"/>
        <v>0</v>
      </c>
      <c r="BY310" s="49">
        <f t="shared" si="116"/>
        <v>2.56</v>
      </c>
      <c r="BZ310" s="49">
        <f t="shared" si="116"/>
        <v>0</v>
      </c>
      <c r="CA310" s="49">
        <f t="shared" si="116"/>
        <v>0</v>
      </c>
      <c r="CB310" s="49">
        <f t="shared" si="116"/>
        <v>0</v>
      </c>
      <c r="CC310" s="49">
        <f t="shared" si="116"/>
        <v>0</v>
      </c>
      <c r="CD310" s="49">
        <f t="shared" si="116"/>
        <v>0</v>
      </c>
      <c r="CE310" s="49">
        <f t="shared" si="116"/>
        <v>336.90999999999997</v>
      </c>
      <c r="CF310" s="49">
        <f t="shared" si="116"/>
        <v>29.270000000000003</v>
      </c>
      <c r="CG310" s="49">
        <f t="shared" si="116"/>
        <v>0</v>
      </c>
      <c r="CH310" s="49">
        <f t="shared" si="116"/>
        <v>51</v>
      </c>
      <c r="CI310" s="49">
        <f t="shared" si="116"/>
        <v>50.3</v>
      </c>
    </row>
    <row r="311" spans="1:87" s="19" customFormat="1" x14ac:dyDescent="0.25">
      <c r="A311" s="49"/>
      <c r="B311" s="18" t="s">
        <v>99</v>
      </c>
      <c r="C311" s="59"/>
      <c r="D311" s="49"/>
      <c r="E311" s="49">
        <f>SUM(E288+E291+E299+E303+E310)</f>
        <v>60.410000000000004</v>
      </c>
      <c r="F311" s="49">
        <f t="shared" ref="F311:BQ311" si="117">SUM(F288+F291+F299+F303+F310)</f>
        <v>50.14</v>
      </c>
      <c r="G311" s="49">
        <f t="shared" si="117"/>
        <v>59.760000000000005</v>
      </c>
      <c r="H311" s="49">
        <f t="shared" si="117"/>
        <v>48.07</v>
      </c>
      <c r="I311" s="49">
        <f t="shared" si="117"/>
        <v>230.4</v>
      </c>
      <c r="J311" s="49">
        <f t="shared" si="117"/>
        <v>198.72</v>
      </c>
      <c r="K311" s="49">
        <f t="shared" si="117"/>
        <v>1681.9094</v>
      </c>
      <c r="L311" s="49">
        <f t="shared" si="117"/>
        <v>1411.2460277915413</v>
      </c>
      <c r="M311" s="49">
        <f t="shared" si="117"/>
        <v>20.350000000000001</v>
      </c>
      <c r="N311" s="49">
        <f t="shared" si="117"/>
        <v>10.59</v>
      </c>
      <c r="O311" s="49">
        <f t="shared" si="117"/>
        <v>11.5</v>
      </c>
      <c r="P311" s="49">
        <f t="shared" si="117"/>
        <v>0</v>
      </c>
      <c r="Q311" s="49">
        <f t="shared" si="117"/>
        <v>68.739999999999995</v>
      </c>
      <c r="R311" s="49">
        <f t="shared" si="117"/>
        <v>118.71</v>
      </c>
      <c r="S311" s="49">
        <f t="shared" si="117"/>
        <v>13.969999999999999</v>
      </c>
      <c r="T311" s="49">
        <f t="shared" si="117"/>
        <v>0</v>
      </c>
      <c r="U311" s="49">
        <f t="shared" si="117"/>
        <v>0</v>
      </c>
      <c r="V311" s="49">
        <f t="shared" si="117"/>
        <v>3.81</v>
      </c>
      <c r="W311" s="49">
        <f t="shared" si="117"/>
        <v>13.29</v>
      </c>
      <c r="X311" s="49">
        <f t="shared" si="117"/>
        <v>1930.32</v>
      </c>
      <c r="Y311" s="49">
        <f t="shared" si="117"/>
        <v>2247.2400000000002</v>
      </c>
      <c r="Z311" s="49">
        <f t="shared" si="117"/>
        <v>556.28</v>
      </c>
      <c r="AA311" s="49">
        <f t="shared" si="117"/>
        <v>194.99</v>
      </c>
      <c r="AB311" s="49">
        <f t="shared" si="117"/>
        <v>734.36</v>
      </c>
      <c r="AC311" s="49">
        <f t="shared" si="117"/>
        <v>8.5</v>
      </c>
      <c r="AD311" s="49">
        <f t="shared" si="117"/>
        <v>145.09</v>
      </c>
      <c r="AE311" s="49">
        <f t="shared" si="117"/>
        <v>988.85000000000014</v>
      </c>
      <c r="AF311" s="49">
        <f t="shared" si="117"/>
        <v>392.53</v>
      </c>
      <c r="AG311" s="49">
        <f t="shared" si="117"/>
        <v>9.82</v>
      </c>
      <c r="AH311" s="49">
        <f t="shared" si="117"/>
        <v>0.58000000000000007</v>
      </c>
      <c r="AI311" s="49">
        <f t="shared" si="117"/>
        <v>0.78</v>
      </c>
      <c r="AJ311" s="49">
        <f t="shared" si="117"/>
        <v>5.57</v>
      </c>
      <c r="AK311" s="49">
        <f t="shared" si="117"/>
        <v>11.870000000000001</v>
      </c>
      <c r="AL311" s="49">
        <f t="shared" si="117"/>
        <v>65.959999999999994</v>
      </c>
      <c r="AM311" s="49">
        <f t="shared" si="117"/>
        <v>0.2</v>
      </c>
      <c r="AN311" s="49">
        <f t="shared" si="117"/>
        <v>1295.44</v>
      </c>
      <c r="AO311" s="49">
        <f t="shared" si="117"/>
        <v>1189.7</v>
      </c>
      <c r="AP311" s="49">
        <f t="shared" si="117"/>
        <v>2004.9899999999998</v>
      </c>
      <c r="AQ311" s="49">
        <f t="shared" si="117"/>
        <v>1487.1</v>
      </c>
      <c r="AR311" s="49">
        <f t="shared" si="117"/>
        <v>468.56</v>
      </c>
      <c r="AS311" s="49">
        <f t="shared" si="117"/>
        <v>945.08</v>
      </c>
      <c r="AT311" s="49">
        <f t="shared" si="117"/>
        <v>374.08999999999992</v>
      </c>
      <c r="AU311" s="49">
        <f t="shared" si="117"/>
        <v>1304.6500000000001</v>
      </c>
      <c r="AV311" s="49">
        <f t="shared" si="117"/>
        <v>1051.49</v>
      </c>
      <c r="AW311" s="49">
        <f t="shared" si="117"/>
        <v>1369</v>
      </c>
      <c r="AX311" s="49">
        <f t="shared" si="117"/>
        <v>1758.3600000000001</v>
      </c>
      <c r="AY311" s="49">
        <f t="shared" si="117"/>
        <v>568.61</v>
      </c>
      <c r="AZ311" s="49">
        <f t="shared" si="117"/>
        <v>1107.05</v>
      </c>
      <c r="BA311" s="49">
        <f t="shared" si="117"/>
        <v>5538.8399999999992</v>
      </c>
      <c r="BB311" s="49">
        <f t="shared" si="117"/>
        <v>42.5</v>
      </c>
      <c r="BC311" s="49">
        <f t="shared" si="117"/>
        <v>1826.14</v>
      </c>
      <c r="BD311" s="49">
        <f t="shared" si="117"/>
        <v>1154.46</v>
      </c>
      <c r="BE311" s="49">
        <f t="shared" si="117"/>
        <v>994.31000000000006</v>
      </c>
      <c r="BF311" s="49">
        <f t="shared" si="117"/>
        <v>445.55999999999995</v>
      </c>
      <c r="BG311" s="49">
        <f t="shared" si="117"/>
        <v>0.62</v>
      </c>
      <c r="BH311" s="49">
        <f t="shared" si="117"/>
        <v>0.23</v>
      </c>
      <c r="BI311" s="49">
        <f t="shared" si="117"/>
        <v>0.16999999999999998</v>
      </c>
      <c r="BJ311" s="49">
        <f t="shared" si="117"/>
        <v>0.41000000000000003</v>
      </c>
      <c r="BK311" s="49">
        <f t="shared" si="117"/>
        <v>0.5</v>
      </c>
      <c r="BL311" s="49">
        <f t="shared" si="117"/>
        <v>1.85</v>
      </c>
      <c r="BM311" s="49">
        <f t="shared" si="117"/>
        <v>0.05</v>
      </c>
      <c r="BN311" s="49">
        <f t="shared" si="117"/>
        <v>6.18</v>
      </c>
      <c r="BO311" s="49">
        <f t="shared" si="117"/>
        <v>0.03</v>
      </c>
      <c r="BP311" s="49">
        <f t="shared" si="117"/>
        <v>2.14</v>
      </c>
      <c r="BQ311" s="49">
        <f t="shared" si="117"/>
        <v>9.9999999999999992E-2</v>
      </c>
      <c r="BR311" s="49">
        <f t="shared" ref="BR311:CI311" si="118">SUM(BR288+BR291+BR299+BR303+BR310)</f>
        <v>9.0000000000000011E-2</v>
      </c>
      <c r="BS311" s="49">
        <f t="shared" si="118"/>
        <v>0</v>
      </c>
      <c r="BT311" s="49">
        <f t="shared" si="118"/>
        <v>0.18000000000000002</v>
      </c>
      <c r="BU311" s="49">
        <f t="shared" si="118"/>
        <v>0.54</v>
      </c>
      <c r="BV311" s="49">
        <f t="shared" si="118"/>
        <v>8.66</v>
      </c>
      <c r="BW311" s="49">
        <f t="shared" si="118"/>
        <v>0.01</v>
      </c>
      <c r="BX311" s="49">
        <f t="shared" si="118"/>
        <v>0</v>
      </c>
      <c r="BY311" s="49">
        <f t="shared" si="118"/>
        <v>10.840000000000002</v>
      </c>
      <c r="BZ311" s="49">
        <f t="shared" si="118"/>
        <v>0.1</v>
      </c>
      <c r="CA311" s="49">
        <f t="shared" si="118"/>
        <v>0.08</v>
      </c>
      <c r="CB311" s="49">
        <f t="shared" si="118"/>
        <v>0</v>
      </c>
      <c r="CC311" s="49">
        <f t="shared" si="118"/>
        <v>0</v>
      </c>
      <c r="CD311" s="49">
        <f t="shared" si="118"/>
        <v>0</v>
      </c>
      <c r="CE311" s="49">
        <f t="shared" si="118"/>
        <v>1345.17</v>
      </c>
      <c r="CF311" s="49">
        <f t="shared" si="118"/>
        <v>309.86999999999995</v>
      </c>
      <c r="CG311" s="49">
        <f t="shared" si="118"/>
        <v>0</v>
      </c>
      <c r="CH311" s="49">
        <f t="shared" si="118"/>
        <v>70.86</v>
      </c>
      <c r="CI311" s="49">
        <f t="shared" si="118"/>
        <v>66.84</v>
      </c>
    </row>
    <row r="312" spans="1:87" s="19" customFormat="1" x14ac:dyDescent="0.25">
      <c r="A312" s="49"/>
      <c r="B312" s="18"/>
      <c r="C312" s="18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</row>
    <row r="313" spans="1:87" s="19" customFormat="1" x14ac:dyDescent="0.25">
      <c r="A313" s="49"/>
      <c r="B313" s="18" t="s">
        <v>224</v>
      </c>
      <c r="C313" s="18"/>
      <c r="D313" s="50"/>
      <c r="E313" s="50">
        <f t="shared" ref="E313:AJ313" si="119">SUM(E46+E74+E104+E133+E163+E194+E222+E251+E280+E311)</f>
        <v>647.85900000000004</v>
      </c>
      <c r="F313" s="50">
        <f t="shared" si="119"/>
        <v>544.07500000000005</v>
      </c>
      <c r="G313" s="50">
        <f t="shared" si="119"/>
        <v>595.09399999999994</v>
      </c>
      <c r="H313" s="50">
        <f t="shared" si="119"/>
        <v>502.23799999999994</v>
      </c>
      <c r="I313" s="50">
        <f t="shared" si="119"/>
        <v>2206.7379999999998</v>
      </c>
      <c r="J313" s="50">
        <f t="shared" si="119"/>
        <v>1908.6739999999998</v>
      </c>
      <c r="K313" s="50">
        <f t="shared" si="119"/>
        <v>16638.756000000001</v>
      </c>
      <c r="L313" s="50">
        <f t="shared" si="119"/>
        <v>14108.255031281009</v>
      </c>
      <c r="M313" s="50">
        <f t="shared" si="119"/>
        <v>1245.67</v>
      </c>
      <c r="N313" s="50">
        <f t="shared" si="119"/>
        <v>76.239999999999995</v>
      </c>
      <c r="O313" s="50">
        <f t="shared" si="119"/>
        <v>119.51</v>
      </c>
      <c r="P313" s="50">
        <f t="shared" si="119"/>
        <v>0</v>
      </c>
      <c r="Q313" s="50">
        <f t="shared" si="119"/>
        <v>10007.219999999999</v>
      </c>
      <c r="R313" s="50">
        <f t="shared" si="119"/>
        <v>957</v>
      </c>
      <c r="S313" s="50">
        <f t="shared" si="119"/>
        <v>145.71</v>
      </c>
      <c r="T313" s="50">
        <f t="shared" si="119"/>
        <v>0</v>
      </c>
      <c r="U313" s="50">
        <f t="shared" si="119"/>
        <v>0</v>
      </c>
      <c r="V313" s="50">
        <f t="shared" si="119"/>
        <v>115.47</v>
      </c>
      <c r="W313" s="50">
        <f t="shared" si="119"/>
        <v>477.34000000000009</v>
      </c>
      <c r="X313" s="50">
        <f t="shared" si="119"/>
        <v>40666.44</v>
      </c>
      <c r="Y313" s="50">
        <f t="shared" si="119"/>
        <v>76080.709999999992</v>
      </c>
      <c r="Z313" s="50">
        <f t="shared" si="119"/>
        <v>52252</v>
      </c>
      <c r="AA313" s="50">
        <f t="shared" si="119"/>
        <v>6833.58</v>
      </c>
      <c r="AB313" s="50">
        <f t="shared" si="119"/>
        <v>39745.400000000009</v>
      </c>
      <c r="AC313" s="50">
        <f t="shared" si="119"/>
        <v>128.75</v>
      </c>
      <c r="AD313" s="50">
        <f t="shared" si="119"/>
        <v>4582.01</v>
      </c>
      <c r="AE313" s="50">
        <f t="shared" si="119"/>
        <v>27176.999999999996</v>
      </c>
      <c r="AF313" s="50">
        <f t="shared" si="119"/>
        <v>15612.740000000003</v>
      </c>
      <c r="AG313" s="50">
        <f t="shared" si="119"/>
        <v>117.47999999999999</v>
      </c>
      <c r="AH313" s="50">
        <f t="shared" si="119"/>
        <v>13.89</v>
      </c>
      <c r="AI313" s="50">
        <f t="shared" si="119"/>
        <v>72.930000000000007</v>
      </c>
      <c r="AJ313" s="50">
        <f t="shared" si="119"/>
        <v>79.09</v>
      </c>
      <c r="AK313" s="50">
        <f t="shared" ref="AK313:BP313" si="120">SUM(AK46+AK74+AK104+AK133+AK163+AK194+AK222+AK251+AK280+AK311)</f>
        <v>488.17000000000007</v>
      </c>
      <c r="AL313" s="50">
        <f t="shared" si="120"/>
        <v>506.40000000000003</v>
      </c>
      <c r="AM313" s="50">
        <f t="shared" si="120"/>
        <v>1.9999999999999998</v>
      </c>
      <c r="AN313" s="50">
        <f t="shared" si="120"/>
        <v>96169.23</v>
      </c>
      <c r="AO313" s="50">
        <f t="shared" si="120"/>
        <v>88196.42</v>
      </c>
      <c r="AP313" s="50">
        <f t="shared" si="120"/>
        <v>120732.46999999999</v>
      </c>
      <c r="AQ313" s="50">
        <f t="shared" si="120"/>
        <v>116435.05</v>
      </c>
      <c r="AR313" s="50">
        <f t="shared" si="120"/>
        <v>35759.919999999998</v>
      </c>
      <c r="AS313" s="50">
        <f t="shared" si="120"/>
        <v>66168.98</v>
      </c>
      <c r="AT313" s="50">
        <f t="shared" si="120"/>
        <v>21057.63</v>
      </c>
      <c r="AU313" s="50">
        <f t="shared" si="120"/>
        <v>72267.59</v>
      </c>
      <c r="AV313" s="50">
        <f t="shared" si="120"/>
        <v>54330.859999999993</v>
      </c>
      <c r="AW313" s="50">
        <f t="shared" si="120"/>
        <v>57554.890000000014</v>
      </c>
      <c r="AX313" s="50">
        <f t="shared" si="120"/>
        <v>115253.59</v>
      </c>
      <c r="AY313" s="50">
        <f t="shared" si="120"/>
        <v>37971.130000000005</v>
      </c>
      <c r="AZ313" s="50">
        <f t="shared" si="120"/>
        <v>35857.580000000009</v>
      </c>
      <c r="BA313" s="50">
        <f t="shared" si="120"/>
        <v>337757.49000000011</v>
      </c>
      <c r="BB313" s="50">
        <f t="shared" si="120"/>
        <v>1085.6000000000001</v>
      </c>
      <c r="BC313" s="50">
        <f t="shared" si="120"/>
        <v>155679.27000000002</v>
      </c>
      <c r="BD313" s="50">
        <f t="shared" si="120"/>
        <v>86595.910000000018</v>
      </c>
      <c r="BE313" s="50">
        <f t="shared" si="120"/>
        <v>71813.399999999994</v>
      </c>
      <c r="BF313" s="50">
        <f t="shared" si="120"/>
        <v>16929.8</v>
      </c>
      <c r="BG313" s="50">
        <f t="shared" si="120"/>
        <v>6.910000000000001</v>
      </c>
      <c r="BH313" s="50">
        <f t="shared" si="120"/>
        <v>2.21</v>
      </c>
      <c r="BI313" s="50">
        <f t="shared" si="120"/>
        <v>1.68</v>
      </c>
      <c r="BJ313" s="50">
        <f t="shared" si="120"/>
        <v>4.1100000000000003</v>
      </c>
      <c r="BK313" s="50">
        <f t="shared" si="120"/>
        <v>5.16</v>
      </c>
      <c r="BL313" s="50">
        <f t="shared" si="120"/>
        <v>19.060000000000002</v>
      </c>
      <c r="BM313" s="50">
        <f t="shared" si="120"/>
        <v>0.28999999999999998</v>
      </c>
      <c r="BN313" s="50">
        <f t="shared" si="120"/>
        <v>81.239999999999981</v>
      </c>
      <c r="BO313" s="50">
        <f t="shared" si="120"/>
        <v>0.15</v>
      </c>
      <c r="BP313" s="50">
        <f t="shared" si="120"/>
        <v>50.86</v>
      </c>
      <c r="BQ313" s="50">
        <f t="shared" ref="BQ313:CI313" si="121">SUM(BQ46+BQ74+BQ104+BQ133+BQ163+BQ194+BQ222+BQ251+BQ280+BQ311)</f>
        <v>2.2000000000000002</v>
      </c>
      <c r="BR313" s="50">
        <f t="shared" si="121"/>
        <v>0.73</v>
      </c>
      <c r="BS313" s="50">
        <f t="shared" si="121"/>
        <v>0</v>
      </c>
      <c r="BT313" s="50">
        <f t="shared" si="121"/>
        <v>1.72</v>
      </c>
      <c r="BU313" s="50">
        <f t="shared" si="121"/>
        <v>7.03</v>
      </c>
      <c r="BV313" s="50">
        <f t="shared" si="121"/>
        <v>491.7</v>
      </c>
      <c r="BW313" s="50">
        <f t="shared" si="121"/>
        <v>0.08</v>
      </c>
      <c r="BX313" s="50">
        <f t="shared" si="121"/>
        <v>0</v>
      </c>
      <c r="BY313" s="50">
        <f t="shared" si="121"/>
        <v>117.97999999999999</v>
      </c>
      <c r="BZ313" s="50">
        <f t="shared" si="121"/>
        <v>10.149999999999999</v>
      </c>
      <c r="CA313" s="50">
        <f t="shared" si="121"/>
        <v>12.76</v>
      </c>
      <c r="CB313" s="50">
        <f t="shared" si="121"/>
        <v>0</v>
      </c>
      <c r="CC313" s="50">
        <f t="shared" si="121"/>
        <v>0</v>
      </c>
      <c r="CD313" s="50">
        <f t="shared" si="121"/>
        <v>0</v>
      </c>
      <c r="CE313" s="50">
        <f t="shared" si="121"/>
        <v>17118.080000000002</v>
      </c>
      <c r="CF313" s="50">
        <f t="shared" si="121"/>
        <v>9111.4100000000017</v>
      </c>
      <c r="CG313" s="50">
        <f t="shared" si="121"/>
        <v>0</v>
      </c>
      <c r="CH313" s="50">
        <f t="shared" si="121"/>
        <v>573.18000000000006</v>
      </c>
      <c r="CI313" s="50">
        <f t="shared" si="121"/>
        <v>505.12</v>
      </c>
    </row>
    <row r="314" spans="1:87" s="19" customFormat="1" x14ac:dyDescent="0.25">
      <c r="A314" s="49"/>
      <c r="B314" s="18" t="s">
        <v>225</v>
      </c>
      <c r="C314" s="18"/>
      <c r="D314" s="52"/>
      <c r="E314" s="52">
        <f t="shared" ref="E314" si="122">(E313/10)</f>
        <v>64.785899999999998</v>
      </c>
      <c r="F314" s="52">
        <f>(F313/10)</f>
        <v>54.407500000000006</v>
      </c>
      <c r="G314" s="52">
        <f t="shared" ref="G314:BR314" si="123">(G313/10)</f>
        <v>59.509399999999992</v>
      </c>
      <c r="H314" s="52">
        <f t="shared" si="123"/>
        <v>50.223799999999997</v>
      </c>
      <c r="I314" s="52">
        <f t="shared" si="123"/>
        <v>220.67379999999997</v>
      </c>
      <c r="J314" s="52">
        <f t="shared" si="123"/>
        <v>190.86739999999998</v>
      </c>
      <c r="K314" s="52">
        <f t="shared" si="123"/>
        <v>1663.8756000000001</v>
      </c>
      <c r="L314" s="52">
        <f t="shared" si="123"/>
        <v>1410.825503128101</v>
      </c>
      <c r="M314" s="52">
        <f t="shared" si="123"/>
        <v>124.56700000000001</v>
      </c>
      <c r="N314" s="52">
        <f t="shared" si="123"/>
        <v>7.6239999999999997</v>
      </c>
      <c r="O314" s="52">
        <f t="shared" si="123"/>
        <v>11.951000000000001</v>
      </c>
      <c r="P314" s="52">
        <f t="shared" si="123"/>
        <v>0</v>
      </c>
      <c r="Q314" s="52">
        <f t="shared" si="123"/>
        <v>1000.722</v>
      </c>
      <c r="R314" s="52">
        <f t="shared" si="123"/>
        <v>95.7</v>
      </c>
      <c r="S314" s="52">
        <f t="shared" si="123"/>
        <v>14.571000000000002</v>
      </c>
      <c r="T314" s="52">
        <f t="shared" si="123"/>
        <v>0</v>
      </c>
      <c r="U314" s="52">
        <f t="shared" si="123"/>
        <v>0</v>
      </c>
      <c r="V314" s="52">
        <f t="shared" si="123"/>
        <v>11.547000000000001</v>
      </c>
      <c r="W314" s="52">
        <f t="shared" si="123"/>
        <v>47.734000000000009</v>
      </c>
      <c r="X314" s="52">
        <f t="shared" si="123"/>
        <v>4066.6440000000002</v>
      </c>
      <c r="Y314" s="52">
        <f t="shared" si="123"/>
        <v>7608.070999999999</v>
      </c>
      <c r="Z314" s="52">
        <f t="shared" si="123"/>
        <v>5225.2</v>
      </c>
      <c r="AA314" s="52">
        <f t="shared" si="123"/>
        <v>683.35799999999995</v>
      </c>
      <c r="AB314" s="52">
        <f t="shared" si="123"/>
        <v>3974.5400000000009</v>
      </c>
      <c r="AC314" s="52">
        <f t="shared" si="123"/>
        <v>12.875</v>
      </c>
      <c r="AD314" s="52">
        <f t="shared" si="123"/>
        <v>458.20100000000002</v>
      </c>
      <c r="AE314" s="52">
        <f t="shared" si="123"/>
        <v>2717.7</v>
      </c>
      <c r="AF314" s="52">
        <f t="shared" si="123"/>
        <v>1561.2740000000003</v>
      </c>
      <c r="AG314" s="52">
        <f t="shared" si="123"/>
        <v>11.747999999999999</v>
      </c>
      <c r="AH314" s="52">
        <f t="shared" si="123"/>
        <v>1.389</v>
      </c>
      <c r="AI314" s="52">
        <f t="shared" si="123"/>
        <v>7.293000000000001</v>
      </c>
      <c r="AJ314" s="52">
        <f t="shared" si="123"/>
        <v>7.9090000000000007</v>
      </c>
      <c r="AK314" s="52">
        <f t="shared" si="123"/>
        <v>48.817000000000007</v>
      </c>
      <c r="AL314" s="52">
        <f t="shared" si="123"/>
        <v>50.64</v>
      </c>
      <c r="AM314" s="52">
        <f t="shared" si="123"/>
        <v>0.19999999999999998</v>
      </c>
      <c r="AN314" s="52">
        <f t="shared" si="123"/>
        <v>9616.9229999999989</v>
      </c>
      <c r="AO314" s="52">
        <f t="shared" si="123"/>
        <v>8819.6419999999998</v>
      </c>
      <c r="AP314" s="52">
        <f t="shared" si="123"/>
        <v>12073.246999999999</v>
      </c>
      <c r="AQ314" s="52">
        <f t="shared" si="123"/>
        <v>11643.505000000001</v>
      </c>
      <c r="AR314" s="52">
        <f t="shared" si="123"/>
        <v>3575.9919999999997</v>
      </c>
      <c r="AS314" s="52">
        <f t="shared" si="123"/>
        <v>6616.8979999999992</v>
      </c>
      <c r="AT314" s="52">
        <f t="shared" si="123"/>
        <v>2105.7629999999999</v>
      </c>
      <c r="AU314" s="52">
        <f t="shared" si="123"/>
        <v>7226.759</v>
      </c>
      <c r="AV314" s="52">
        <f t="shared" si="123"/>
        <v>5433.0859999999993</v>
      </c>
      <c r="AW314" s="52">
        <f t="shared" si="123"/>
        <v>5755.4890000000014</v>
      </c>
      <c r="AX314" s="52">
        <f t="shared" si="123"/>
        <v>11525.359</v>
      </c>
      <c r="AY314" s="52">
        <f t="shared" si="123"/>
        <v>3797.1130000000003</v>
      </c>
      <c r="AZ314" s="52">
        <f t="shared" si="123"/>
        <v>3585.7580000000007</v>
      </c>
      <c r="BA314" s="52">
        <f t="shared" si="123"/>
        <v>33775.749000000011</v>
      </c>
      <c r="BB314" s="52">
        <f t="shared" si="123"/>
        <v>108.56000000000002</v>
      </c>
      <c r="BC314" s="52">
        <f t="shared" si="123"/>
        <v>15567.927000000001</v>
      </c>
      <c r="BD314" s="52">
        <f t="shared" si="123"/>
        <v>8659.5910000000022</v>
      </c>
      <c r="BE314" s="52">
        <f t="shared" si="123"/>
        <v>7181.3399999999992</v>
      </c>
      <c r="BF314" s="52">
        <f t="shared" si="123"/>
        <v>1692.98</v>
      </c>
      <c r="BG314" s="52">
        <f t="shared" si="123"/>
        <v>0.69100000000000006</v>
      </c>
      <c r="BH314" s="52">
        <f t="shared" si="123"/>
        <v>0.221</v>
      </c>
      <c r="BI314" s="52">
        <f t="shared" si="123"/>
        <v>0.16799999999999998</v>
      </c>
      <c r="BJ314" s="52">
        <f t="shared" si="123"/>
        <v>0.41100000000000003</v>
      </c>
      <c r="BK314" s="52">
        <f t="shared" si="123"/>
        <v>0.51600000000000001</v>
      </c>
      <c r="BL314" s="52">
        <f t="shared" si="123"/>
        <v>1.9060000000000001</v>
      </c>
      <c r="BM314" s="52">
        <f t="shared" si="123"/>
        <v>2.8999999999999998E-2</v>
      </c>
      <c r="BN314" s="52">
        <f t="shared" si="123"/>
        <v>8.1239999999999988</v>
      </c>
      <c r="BO314" s="52">
        <f t="shared" si="123"/>
        <v>1.4999999999999999E-2</v>
      </c>
      <c r="BP314" s="52">
        <f t="shared" si="123"/>
        <v>5.0860000000000003</v>
      </c>
      <c r="BQ314" s="52">
        <f t="shared" si="123"/>
        <v>0.22000000000000003</v>
      </c>
      <c r="BR314" s="52">
        <f t="shared" si="123"/>
        <v>7.2999999999999995E-2</v>
      </c>
      <c r="BS314" s="52">
        <f t="shared" ref="BS314:CI314" si="124">(BS313/10)</f>
        <v>0</v>
      </c>
      <c r="BT314" s="52">
        <f t="shared" si="124"/>
        <v>0.17199999999999999</v>
      </c>
      <c r="BU314" s="52">
        <f t="shared" si="124"/>
        <v>0.70300000000000007</v>
      </c>
      <c r="BV314" s="52">
        <f t="shared" si="124"/>
        <v>49.17</v>
      </c>
      <c r="BW314" s="52">
        <f t="shared" si="124"/>
        <v>8.0000000000000002E-3</v>
      </c>
      <c r="BX314" s="52">
        <f t="shared" si="124"/>
        <v>0</v>
      </c>
      <c r="BY314" s="52">
        <f t="shared" si="124"/>
        <v>11.797999999999998</v>
      </c>
      <c r="BZ314" s="52">
        <f t="shared" si="124"/>
        <v>1.0149999999999999</v>
      </c>
      <c r="CA314" s="52">
        <f t="shared" si="124"/>
        <v>1.276</v>
      </c>
      <c r="CB314" s="52">
        <f t="shared" si="124"/>
        <v>0</v>
      </c>
      <c r="CC314" s="52">
        <f t="shared" si="124"/>
        <v>0</v>
      </c>
      <c r="CD314" s="52">
        <f t="shared" si="124"/>
        <v>0</v>
      </c>
      <c r="CE314" s="52">
        <f t="shared" si="124"/>
        <v>1711.8080000000002</v>
      </c>
      <c r="CF314" s="52">
        <f t="shared" si="124"/>
        <v>911.14100000000019</v>
      </c>
      <c r="CG314" s="52">
        <f t="shared" si="124"/>
        <v>0</v>
      </c>
      <c r="CH314" s="52">
        <f t="shared" si="124"/>
        <v>57.318000000000005</v>
      </c>
      <c r="CI314" s="52">
        <f t="shared" si="124"/>
        <v>50.512</v>
      </c>
    </row>
    <row r="315" spans="1:87" x14ac:dyDescent="0.25">
      <c r="A315" s="55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3"/>
      <c r="AN315" s="53"/>
      <c r="AO315" s="53"/>
      <c r="AP315" s="53"/>
      <c r="AQ315" s="53"/>
      <c r="AR315" s="53"/>
      <c r="AS315" s="53"/>
      <c r="AT315" s="53"/>
      <c r="AU315" s="53"/>
      <c r="AV315" s="53"/>
      <c r="AW315" s="53"/>
      <c r="AX315" s="53"/>
      <c r="AY315" s="53"/>
      <c r="AZ315" s="53"/>
      <c r="BA315" s="53"/>
      <c r="BB315" s="53"/>
      <c r="BC315" s="53"/>
      <c r="BD315" s="53"/>
      <c r="BE315" s="53"/>
      <c r="BF315" s="53"/>
      <c r="BG315" s="53"/>
      <c r="BH315" s="53"/>
      <c r="BI315" s="53"/>
      <c r="BJ315" s="53"/>
      <c r="BK315" s="53"/>
      <c r="BL315" s="53"/>
      <c r="BM315" s="53"/>
      <c r="BN315" s="53"/>
      <c r="BO315" s="53"/>
      <c r="BP315" s="53"/>
      <c r="BQ315" s="53"/>
      <c r="BR315" s="53"/>
      <c r="BS315" s="53"/>
      <c r="BT315" s="53"/>
      <c r="BU315" s="53"/>
      <c r="BV315" s="53"/>
      <c r="BW315" s="53"/>
      <c r="BX315" s="53"/>
      <c r="BY315" s="53"/>
      <c r="BZ315" s="53"/>
      <c r="CA315" s="53"/>
      <c r="CB315" s="53"/>
      <c r="CC315" s="53"/>
      <c r="CD315" s="53"/>
      <c r="CE315" s="53"/>
      <c r="CF315" s="53"/>
      <c r="CG315" s="53"/>
      <c r="CH315" s="53"/>
      <c r="CI315" s="53"/>
    </row>
    <row r="316" spans="1:87" x14ac:dyDescent="0.25">
      <c r="A316" s="72" t="s">
        <v>259</v>
      </c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2"/>
      <c r="CC316" s="72"/>
      <c r="CD316" s="72"/>
      <c r="CE316" s="72"/>
      <c r="CF316" s="72"/>
      <c r="CG316" s="72"/>
      <c r="CH316" s="72"/>
      <c r="CI316" s="72"/>
    </row>
    <row r="317" spans="1:87" x14ac:dyDescent="0.25">
      <c r="A317" s="72" t="s">
        <v>260</v>
      </c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72"/>
      <c r="CB317" s="72"/>
      <c r="CC317" s="72"/>
      <c r="CD317" s="72"/>
      <c r="CE317" s="72"/>
      <c r="CF317" s="72"/>
      <c r="CG317" s="72"/>
      <c r="CH317" s="72"/>
      <c r="CI317" s="72"/>
    </row>
    <row r="318" spans="1:87" x14ac:dyDescent="0.25">
      <c r="A318" s="72" t="s">
        <v>261</v>
      </c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/>
      <c r="BX318" s="72"/>
      <c r="BY318" s="72"/>
      <c r="BZ318" s="72"/>
      <c r="CA318" s="72"/>
      <c r="CB318" s="72"/>
      <c r="CC318" s="72"/>
      <c r="CD318" s="72"/>
      <c r="CE318" s="72"/>
      <c r="CF318" s="72"/>
      <c r="CG318" s="72"/>
      <c r="CH318" s="72"/>
      <c r="CI318" s="72"/>
    </row>
    <row r="319" spans="1:87" x14ac:dyDescent="0.25">
      <c r="A319" s="72" t="s">
        <v>262</v>
      </c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72"/>
      <c r="CB319" s="72"/>
      <c r="CC319" s="72"/>
      <c r="CD319" s="72"/>
      <c r="CE319" s="72"/>
      <c r="CF319" s="72"/>
      <c r="CG319" s="72"/>
      <c r="CH319" s="72"/>
      <c r="CI319" s="72"/>
    </row>
    <row r="320" spans="1:87" x14ac:dyDescent="0.25">
      <c r="A320" s="72" t="s">
        <v>263</v>
      </c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/>
      <c r="BE320" s="72"/>
      <c r="BF320" s="72"/>
      <c r="BG320" s="72"/>
      <c r="BH320" s="72"/>
      <c r="BI320" s="72"/>
      <c r="BJ320" s="72"/>
      <c r="BK320" s="72"/>
      <c r="BL320" s="72"/>
      <c r="BM320" s="72"/>
      <c r="BN320" s="72"/>
      <c r="BO320" s="72"/>
      <c r="BP320" s="72"/>
      <c r="BQ320" s="72"/>
      <c r="BR320" s="72"/>
      <c r="BS320" s="72"/>
      <c r="BT320" s="72"/>
      <c r="BU320" s="72"/>
      <c r="BV320" s="72"/>
      <c r="BW320" s="72"/>
      <c r="BX320" s="72"/>
      <c r="BY320" s="72"/>
      <c r="BZ320" s="72"/>
      <c r="CA320" s="72"/>
      <c r="CB320" s="72"/>
      <c r="CC320" s="72"/>
      <c r="CD320" s="72"/>
      <c r="CE320" s="72"/>
      <c r="CF320" s="72"/>
      <c r="CG320" s="72"/>
      <c r="CH320" s="72"/>
      <c r="CI320" s="72"/>
    </row>
    <row r="321" spans="1:87" x14ac:dyDescent="0.25">
      <c r="A321" s="73" t="s">
        <v>264</v>
      </c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  <c r="AJ321" s="73"/>
      <c r="AK321" s="73"/>
      <c r="AL321" s="73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  <c r="BD321" s="73"/>
      <c r="BE321" s="73"/>
      <c r="BF321" s="73"/>
      <c r="BG321" s="73"/>
      <c r="BH321" s="73"/>
      <c r="BI321" s="73"/>
      <c r="BJ321" s="73"/>
      <c r="BK321" s="73"/>
      <c r="BL321" s="73"/>
      <c r="BM321" s="73"/>
      <c r="BN321" s="73"/>
      <c r="BO321" s="73"/>
      <c r="BP321" s="73"/>
      <c r="BQ321" s="73"/>
      <c r="BR321" s="73"/>
      <c r="BS321" s="73"/>
      <c r="BT321" s="73"/>
      <c r="BU321" s="73"/>
      <c r="BV321" s="73"/>
      <c r="BW321" s="73"/>
      <c r="BX321" s="73"/>
      <c r="BY321" s="73"/>
      <c r="BZ321" s="73"/>
      <c r="CA321" s="73"/>
      <c r="CB321" s="73"/>
      <c r="CC321" s="73"/>
      <c r="CD321" s="73"/>
      <c r="CE321" s="73"/>
      <c r="CF321" s="73"/>
      <c r="CG321" s="73"/>
      <c r="CH321" s="73"/>
      <c r="CI321" s="73"/>
    </row>
    <row r="322" spans="1:87" x14ac:dyDescent="0.25">
      <c r="A322" s="73" t="s">
        <v>265</v>
      </c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  <c r="AJ322" s="73"/>
      <c r="AK322" s="73"/>
      <c r="AL322" s="73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N322" s="74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  <c r="CD322" s="74"/>
      <c r="CE322" s="74"/>
      <c r="CF322" s="74"/>
      <c r="CG322" s="74"/>
      <c r="CH322" s="74"/>
      <c r="CI322" s="74"/>
    </row>
    <row r="323" spans="1:87" x14ac:dyDescent="0.25">
      <c r="A323" s="73" t="s">
        <v>266</v>
      </c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  <c r="AJ323" s="73"/>
      <c r="AK323" s="73"/>
      <c r="AL323" s="73"/>
      <c r="AM323" s="73"/>
      <c r="AN323" s="73"/>
      <c r="AO323" s="73"/>
      <c r="AP323" s="73"/>
      <c r="AQ323" s="73"/>
      <c r="AR323" s="73"/>
      <c r="AS323" s="73"/>
      <c r="AT323" s="73"/>
      <c r="AU323" s="73"/>
      <c r="AV323" s="73"/>
      <c r="AW323" s="73"/>
      <c r="AX323" s="73"/>
      <c r="AY323" s="73"/>
      <c r="AZ323" s="73"/>
      <c r="BA323" s="73"/>
      <c r="BB323" s="73"/>
      <c r="BC323" s="73"/>
      <c r="BD323" s="73"/>
      <c r="BE323" s="73"/>
      <c r="BF323" s="73"/>
      <c r="BG323" s="73"/>
      <c r="BH323" s="73"/>
      <c r="BI323" s="73"/>
      <c r="BJ323" s="73"/>
      <c r="BK323" s="73"/>
      <c r="BL323" s="73"/>
      <c r="BM323" s="73"/>
      <c r="BN323" s="73"/>
      <c r="BO323" s="73"/>
      <c r="BP323" s="73"/>
      <c r="BQ323" s="73"/>
      <c r="BR323" s="73"/>
      <c r="BS323" s="73"/>
      <c r="BT323" s="73"/>
      <c r="BU323" s="73"/>
      <c r="BV323" s="73"/>
      <c r="BW323" s="73"/>
      <c r="BX323" s="73"/>
      <c r="BY323" s="73"/>
      <c r="BZ323" s="73"/>
      <c r="CA323" s="73"/>
      <c r="CB323" s="73"/>
      <c r="CC323" s="73"/>
      <c r="CD323" s="73"/>
      <c r="CE323" s="73"/>
      <c r="CF323" s="73"/>
      <c r="CG323" s="73"/>
      <c r="CH323" s="73"/>
      <c r="CI323" s="73"/>
    </row>
    <row r="324" spans="1:87" x14ac:dyDescent="0.25">
      <c r="A324" s="73" t="s">
        <v>269</v>
      </c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  <c r="AJ324" s="73"/>
      <c r="AK324" s="73"/>
      <c r="AL324" s="73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</row>
    <row r="325" spans="1:87" x14ac:dyDescent="0.25">
      <c r="A325" s="73" t="s">
        <v>267</v>
      </c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  <c r="AJ325" s="73"/>
      <c r="AK325" s="73"/>
      <c r="AL325" s="73"/>
      <c r="AM325" s="73"/>
      <c r="AN325" s="73"/>
      <c r="AO325" s="73"/>
      <c r="AP325" s="73"/>
      <c r="AQ325" s="73"/>
      <c r="AR325" s="73"/>
      <c r="AS325" s="73"/>
      <c r="AT325" s="73"/>
      <c r="AU325" s="73"/>
      <c r="AV325" s="73"/>
      <c r="AW325" s="73"/>
      <c r="AX325" s="73"/>
      <c r="AY325" s="73"/>
      <c r="AZ325" s="73"/>
      <c r="BA325" s="73"/>
      <c r="BB325" s="73"/>
      <c r="BC325" s="73"/>
      <c r="BD325" s="73"/>
      <c r="BE325" s="73"/>
      <c r="BF325" s="73"/>
      <c r="BG325" s="73"/>
      <c r="BH325" s="73"/>
      <c r="BI325" s="73"/>
      <c r="BJ325" s="73"/>
      <c r="BK325" s="73"/>
      <c r="BL325" s="73"/>
      <c r="BM325" s="73"/>
      <c r="BN325" s="73"/>
      <c r="BO325" s="73"/>
      <c r="BP325" s="73"/>
      <c r="BQ325" s="73"/>
      <c r="BR325" s="73"/>
      <c r="BS325" s="73"/>
      <c r="BT325" s="73"/>
      <c r="BU325" s="73"/>
      <c r="BV325" s="73"/>
      <c r="BW325" s="73"/>
      <c r="BX325" s="73"/>
      <c r="BY325" s="73"/>
      <c r="BZ325" s="73"/>
      <c r="CA325" s="73"/>
      <c r="CB325" s="73"/>
      <c r="CC325" s="73"/>
      <c r="CD325" s="73"/>
      <c r="CE325" s="73"/>
      <c r="CF325" s="73"/>
      <c r="CG325" s="73"/>
      <c r="CH325" s="73"/>
      <c r="CI325" s="73"/>
    </row>
    <row r="326" spans="1:87" x14ac:dyDescent="0.25">
      <c r="A326" s="73" t="s">
        <v>270</v>
      </c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73"/>
      <c r="AN326" s="73"/>
      <c r="AO326" s="73"/>
      <c r="AP326" s="73"/>
      <c r="AQ326" s="73"/>
      <c r="AR326" s="73"/>
      <c r="AS326" s="73"/>
      <c r="AT326" s="73"/>
      <c r="AU326" s="73"/>
      <c r="AV326" s="73"/>
      <c r="AW326" s="73"/>
      <c r="AX326" s="73"/>
      <c r="AY326" s="73"/>
      <c r="AZ326" s="73"/>
      <c r="BA326" s="73"/>
      <c r="BB326" s="73"/>
      <c r="BC326" s="73"/>
      <c r="BD326" s="73"/>
      <c r="BE326" s="73"/>
      <c r="BF326" s="73"/>
      <c r="BG326" s="73"/>
      <c r="BH326" s="73"/>
      <c r="BI326" s="73"/>
      <c r="BJ326" s="73"/>
      <c r="BK326" s="73"/>
      <c r="BL326" s="73"/>
      <c r="BM326" s="73"/>
      <c r="BN326" s="73"/>
      <c r="BO326" s="73"/>
      <c r="BP326" s="73"/>
      <c r="BQ326" s="73"/>
      <c r="BR326" s="73"/>
      <c r="BS326" s="73"/>
      <c r="BT326" s="73"/>
      <c r="BU326" s="73"/>
      <c r="BV326" s="73"/>
      <c r="BW326" s="73"/>
      <c r="BX326" s="73"/>
      <c r="BY326" s="73"/>
      <c r="BZ326" s="73"/>
      <c r="CA326" s="73"/>
      <c r="CB326" s="73"/>
      <c r="CC326" s="73"/>
      <c r="CD326" s="73"/>
      <c r="CE326" s="73"/>
      <c r="CF326" s="73"/>
      <c r="CG326" s="73"/>
      <c r="CH326" s="73"/>
      <c r="CI326" s="73"/>
    </row>
    <row r="327" spans="1:87" x14ac:dyDescent="0.25">
      <c r="A327" s="73" t="s">
        <v>268</v>
      </c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  <c r="AM327" s="73"/>
      <c r="AN327" s="73"/>
      <c r="AO327" s="73"/>
      <c r="AP327" s="73"/>
      <c r="AQ327" s="73"/>
      <c r="AR327" s="73"/>
      <c r="AS327" s="73"/>
      <c r="AT327" s="73"/>
      <c r="AU327" s="73"/>
      <c r="AV327" s="73"/>
      <c r="AW327" s="73"/>
      <c r="AX327" s="73"/>
      <c r="AY327" s="73"/>
      <c r="AZ327" s="73"/>
      <c r="BA327" s="73"/>
      <c r="BB327" s="73"/>
      <c r="BC327" s="73"/>
      <c r="BD327" s="73"/>
      <c r="BE327" s="73"/>
      <c r="BF327" s="73"/>
      <c r="BG327" s="73"/>
      <c r="BH327" s="73"/>
      <c r="BI327" s="73"/>
      <c r="BJ327" s="73"/>
      <c r="BK327" s="73"/>
      <c r="BL327" s="73"/>
      <c r="BM327" s="73"/>
      <c r="BN327" s="73"/>
      <c r="BO327" s="73"/>
      <c r="BP327" s="73"/>
      <c r="BQ327" s="73"/>
      <c r="BR327" s="73"/>
      <c r="BS327" s="73"/>
      <c r="BT327" s="73"/>
      <c r="BU327" s="73"/>
      <c r="BV327" s="73"/>
      <c r="BW327" s="73"/>
      <c r="BX327" s="73"/>
      <c r="BY327" s="73"/>
      <c r="BZ327" s="73"/>
      <c r="CA327" s="73"/>
      <c r="CB327" s="73"/>
      <c r="CC327" s="73"/>
      <c r="CD327" s="73"/>
      <c r="CE327" s="73"/>
      <c r="CF327" s="73"/>
      <c r="CG327" s="73"/>
      <c r="CH327" s="73"/>
      <c r="CI327" s="73"/>
    </row>
    <row r="328" spans="1:87" x14ac:dyDescent="0.25">
      <c r="A328" s="75"/>
      <c r="B328" s="76"/>
      <c r="C328" s="76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  <c r="AJ328" s="73"/>
      <c r="AK328" s="73"/>
      <c r="AL328" s="73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  <c r="BH328" s="74"/>
      <c r="BI328" s="74"/>
      <c r="BJ328" s="74"/>
      <c r="BK328" s="74"/>
      <c r="BL328" s="74"/>
      <c r="BM328" s="74"/>
      <c r="BN328" s="74"/>
      <c r="BO328" s="74"/>
      <c r="BP328" s="74"/>
      <c r="BQ328" s="74"/>
      <c r="BR328" s="74"/>
      <c r="BS328" s="74"/>
      <c r="BT328" s="74"/>
      <c r="BU328" s="74"/>
      <c r="BV328" s="74"/>
      <c r="BW328" s="74"/>
      <c r="BX328" s="74"/>
      <c r="BY328" s="74"/>
      <c r="BZ328" s="74"/>
      <c r="CA328" s="74"/>
      <c r="CB328" s="74"/>
      <c r="CC328" s="74"/>
      <c r="CD328" s="74"/>
      <c r="CE328" s="74"/>
      <c r="CF328" s="74"/>
      <c r="CG328" s="74"/>
      <c r="CH328" s="74"/>
      <c r="CI328" s="74"/>
    </row>
  </sheetData>
  <mergeCells count="20">
    <mergeCell ref="D12:H12"/>
    <mergeCell ref="G2:CI2"/>
    <mergeCell ref="H4:CH4"/>
    <mergeCell ref="H5:CH5"/>
    <mergeCell ref="H7:CH7"/>
    <mergeCell ref="A9:CI9"/>
    <mergeCell ref="A13:D13"/>
    <mergeCell ref="Z15:AC15"/>
    <mergeCell ref="A15:A16"/>
    <mergeCell ref="B15:B16"/>
    <mergeCell ref="J13:CE13"/>
    <mergeCell ref="E15:F15"/>
    <mergeCell ref="CH15:CI15"/>
    <mergeCell ref="AL15:AL16"/>
    <mergeCell ref="CF15:CF16"/>
    <mergeCell ref="CG15:CG16"/>
    <mergeCell ref="C15:D15"/>
    <mergeCell ref="G15:H15"/>
    <mergeCell ref="I15:J15"/>
    <mergeCell ref="K15:L15"/>
  </mergeCells>
  <phoneticPr fontId="2" type="noConversion"/>
  <pageMargins left="0.59055118110236227" right="0.39370078740157483" top="0.78740157480314965" bottom="0.78740157480314965" header="0.31496062992125984" footer="0.31496062992125984"/>
  <pageSetup paperSize="9" scale="80" orientation="landscape" r:id="rId1"/>
  <headerFooter alignWithMargins="0"/>
  <ignoredErrors>
    <ignoredError sqref="C171:D171 C228:D228 C110:D110 C52:D52 C287:D287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76</v>
      </c>
      <c r="B1" s="11">
        <v>45677</v>
      </c>
    </row>
    <row r="2" spans="1:2" x14ac:dyDescent="0.2">
      <c r="A2" t="s">
        <v>77</v>
      </c>
      <c r="B2" s="11">
        <v>45681.488078703704</v>
      </c>
    </row>
    <row r="3" spans="1:2" x14ac:dyDescent="0.2">
      <c r="A3" t="s">
        <v>78</v>
      </c>
      <c r="B3" t="s">
        <v>83</v>
      </c>
    </row>
    <row r="4" spans="1:2" x14ac:dyDescent="0.2">
      <c r="A4" t="s">
        <v>79</v>
      </c>
      <c r="B4" t="s">
        <v>84</v>
      </c>
    </row>
    <row r="5" spans="1:2" x14ac:dyDescent="0.2">
      <c r="B5">
        <v>1</v>
      </c>
    </row>
    <row r="6" spans="1:2" x14ac:dyDescent="0.2">
      <c r="B6" s="20" t="s">
        <v>109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Ясли с 1-3 лет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user1</cp:lastModifiedBy>
  <cp:lastPrinted>2025-06-03T13:56:39Z</cp:lastPrinted>
  <dcterms:created xsi:type="dcterms:W3CDTF">2002-09-22T07:35:02Z</dcterms:created>
  <dcterms:modified xsi:type="dcterms:W3CDTF">2025-07-15T07:33:26Z</dcterms:modified>
</cp:coreProperties>
</file>